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8\vyhodnocení\"/>
    </mc:Choice>
  </mc:AlternateContent>
  <xr:revisionPtr revIDLastSave="0" documentId="13_ncr:1_{C4D4C52A-5FC5-434F-8B96-085A91EEC8E6}" xr6:coauthVersionLast="36" xr6:coauthVersionMax="36" xr10:uidLastSave="{00000000-0000-0000-0000-000000000000}"/>
  <bookViews>
    <workbookView xWindow="0" yWindow="0" windowWidth="23040" windowHeight="9048" tabRatio="676" activeTab="1" xr2:uid="{00000000-000D-0000-FFFF-FFFF00000000}"/>
  </bookViews>
  <sheets>
    <sheet name="Návod k použití" sheetId="1" r:id="rId1"/>
    <sheet name="Celkové" sheetId="2" r:id="rId2"/>
    <sheet name="PÚ" sheetId="3" r:id="rId3"/>
    <sheet name="Dvojice" sheetId="4" r:id="rId4"/>
    <sheet name="4x60" sheetId="5" r:id="rId5"/>
    <sheet name="ZPV Hlídky" sheetId="6" r:id="rId6"/>
    <sheet name="ZPV družstva" sheetId="7" r:id="rId7"/>
    <sheet name="výpočty" sheetId="8" r:id="rId8"/>
  </sheets>
  <definedNames>
    <definedName name="_xlnm._FilterDatabase" localSheetId="1" hidden="1">Celkové!$A$1:$I$83</definedName>
    <definedName name="_xlnm.Print_Titles" localSheetId="4">'4x60'!$1:$3</definedName>
    <definedName name="_xlnm.Print_Titles" localSheetId="1">Celkové!$1:$3</definedName>
    <definedName name="_xlnm.Print_Titles" localSheetId="3">Dvojice!$1:$4</definedName>
    <definedName name="_xlnm.Print_Titles" localSheetId="2">PÚ!$1:$4</definedName>
    <definedName name="_xlnm.Print_Titles" localSheetId="6">'ZPV družstva'!$1:$2</definedName>
    <definedName name="_xlnm.Print_Titles" localSheetId="5">'ZPV Hlídky'!$1:$2</definedName>
    <definedName name="_xlnm.Print_Area" localSheetId="1">Celkové!$A$1:$I$31</definedName>
    <definedName name="_xlnm.Print_Area" localSheetId="2">PÚ!$A$1:$I$30</definedName>
    <definedName name="_xlnm.Print_Area" localSheetId="5">'ZPV Hlídky'!$A$1:$S$82</definedName>
  </definedNames>
  <calcPr calcId="162913"/>
</workbook>
</file>

<file path=xl/calcChain.xml><?xml version="1.0" encoding="utf-8"?>
<calcChain xmlns="http://schemas.openxmlformats.org/spreadsheetml/2006/main">
  <c r="E32" i="2" l="1"/>
  <c r="F32" i="2"/>
  <c r="E33" i="2"/>
  <c r="F33" i="2"/>
  <c r="E34" i="2"/>
  <c r="F34" i="2"/>
  <c r="E35" i="2"/>
  <c r="F35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1" i="2"/>
  <c r="F81" i="2"/>
  <c r="E82" i="2"/>
  <c r="F82" i="2"/>
  <c r="E83" i="2"/>
  <c r="F83" i="2"/>
  <c r="D32" i="2"/>
  <c r="D34" i="2"/>
  <c r="D38" i="2"/>
  <c r="D40" i="2"/>
  <c r="D42" i="2"/>
  <c r="D44" i="2"/>
  <c r="D46" i="2"/>
  <c r="D48" i="2"/>
  <c r="D50" i="2"/>
  <c r="D52" i="2"/>
  <c r="D54" i="2"/>
  <c r="D56" i="2"/>
  <c r="D58" i="2"/>
  <c r="D60" i="2"/>
  <c r="D62" i="2"/>
  <c r="D64" i="2"/>
  <c r="D66" i="2"/>
  <c r="D68" i="2"/>
  <c r="D70" i="2"/>
  <c r="D72" i="2"/>
  <c r="D74" i="2"/>
  <c r="D76" i="2"/>
  <c r="D78" i="2"/>
  <c r="D80" i="2"/>
  <c r="D82" i="2"/>
  <c r="C6" i="2"/>
  <c r="D6" i="8" s="1"/>
  <c r="E6" i="8" s="1"/>
  <c r="C7" i="2"/>
  <c r="C8" i="2"/>
  <c r="D8" i="8" s="1"/>
  <c r="E8" i="8" s="1"/>
  <c r="C9" i="2"/>
  <c r="C10" i="2"/>
  <c r="D10" i="8" s="1"/>
  <c r="E10" i="8" s="1"/>
  <c r="C11" i="2"/>
  <c r="C12" i="2"/>
  <c r="D12" i="8" s="1"/>
  <c r="E12" i="8" s="1"/>
  <c r="C13" i="2"/>
  <c r="D13" i="8" s="1"/>
  <c r="E13" i="8" s="1"/>
  <c r="C14" i="2"/>
  <c r="D14" i="8" s="1"/>
  <c r="E14" i="8" s="1"/>
  <c r="C15" i="2"/>
  <c r="C16" i="2"/>
  <c r="D16" i="8" s="1"/>
  <c r="E16" i="8" s="1"/>
  <c r="C17" i="2"/>
  <c r="C18" i="2"/>
  <c r="D18" i="8" s="1"/>
  <c r="E18" i="8" s="1"/>
  <c r="C19" i="2"/>
  <c r="C20" i="2"/>
  <c r="D20" i="8" s="1"/>
  <c r="E20" i="8" s="1"/>
  <c r="C21" i="2"/>
  <c r="C22" i="2"/>
  <c r="D22" i="8" s="1"/>
  <c r="E22" i="8" s="1"/>
  <c r="C23" i="2"/>
  <c r="C24" i="2"/>
  <c r="D24" i="8" s="1"/>
  <c r="E24" i="8" s="1"/>
  <c r="C25" i="2"/>
  <c r="D25" i="8" s="1"/>
  <c r="E25" i="8" s="1"/>
  <c r="C26" i="2"/>
  <c r="D26" i="8" s="1"/>
  <c r="E26" i="8" s="1"/>
  <c r="C27" i="2"/>
  <c r="C28" i="2"/>
  <c r="D28" i="8" s="1"/>
  <c r="E28" i="8" s="1"/>
  <c r="C29" i="2"/>
  <c r="C30" i="2"/>
  <c r="D30" i="8" s="1"/>
  <c r="E30" i="8" s="1"/>
  <c r="C31" i="2"/>
  <c r="D31" i="8" s="1"/>
  <c r="E31" i="8" s="1"/>
  <c r="C32" i="2"/>
  <c r="D32" i="8" s="1"/>
  <c r="E32" i="8" s="1"/>
  <c r="C33" i="2"/>
  <c r="C34" i="2"/>
  <c r="D34" i="8" s="1"/>
  <c r="E34" i="8" s="1"/>
  <c r="C35" i="2"/>
  <c r="C36" i="2"/>
  <c r="D36" i="8" s="1"/>
  <c r="E36" i="8" s="1"/>
  <c r="C37" i="2"/>
  <c r="C38" i="2"/>
  <c r="D38" i="8" s="1"/>
  <c r="E38" i="8" s="1"/>
  <c r="C39" i="2"/>
  <c r="C40" i="2"/>
  <c r="D40" i="8" s="1"/>
  <c r="E40" i="8" s="1"/>
  <c r="C41" i="2"/>
  <c r="C42" i="2"/>
  <c r="D42" i="8" s="1"/>
  <c r="E42" i="8" s="1"/>
  <c r="C43" i="2"/>
  <c r="C44" i="2"/>
  <c r="D44" i="8" s="1"/>
  <c r="E44" i="8" s="1"/>
  <c r="C45" i="2"/>
  <c r="C46" i="2"/>
  <c r="D46" i="8" s="1"/>
  <c r="E46" i="8" s="1"/>
  <c r="C47" i="2"/>
  <c r="C48" i="2"/>
  <c r="D48" i="8" s="1"/>
  <c r="E48" i="8" s="1"/>
  <c r="C49" i="2"/>
  <c r="C50" i="2"/>
  <c r="D50" i="8" s="1"/>
  <c r="E50" i="8" s="1"/>
  <c r="C51" i="2"/>
  <c r="C52" i="2"/>
  <c r="D52" i="8" s="1"/>
  <c r="E52" i="8" s="1"/>
  <c r="C53" i="2"/>
  <c r="C54" i="2"/>
  <c r="D54" i="8" s="1"/>
  <c r="E54" i="8" s="1"/>
  <c r="C55" i="2"/>
  <c r="C56" i="2"/>
  <c r="D56" i="8" s="1"/>
  <c r="E56" i="8" s="1"/>
  <c r="C57" i="2"/>
  <c r="C58" i="2"/>
  <c r="D58" i="8" s="1"/>
  <c r="E58" i="8" s="1"/>
  <c r="C59" i="2"/>
  <c r="C60" i="2"/>
  <c r="D60" i="8" s="1"/>
  <c r="E60" i="8" s="1"/>
  <c r="C61" i="2"/>
  <c r="C62" i="2"/>
  <c r="D62" i="8" s="1"/>
  <c r="E62" i="8" s="1"/>
  <c r="C63" i="2"/>
  <c r="C64" i="2"/>
  <c r="D64" i="8" s="1"/>
  <c r="E64" i="8" s="1"/>
  <c r="C65" i="2"/>
  <c r="C66" i="2"/>
  <c r="C67" i="2"/>
  <c r="C68" i="2"/>
  <c r="C69" i="2"/>
  <c r="C70" i="2"/>
  <c r="D70" i="8" s="1"/>
  <c r="E70" i="8" s="1"/>
  <c r="C71" i="2"/>
  <c r="C72" i="2"/>
  <c r="D72" i="8" s="1"/>
  <c r="E72" i="8" s="1"/>
  <c r="C73" i="2"/>
  <c r="C74" i="2"/>
  <c r="C75" i="2"/>
  <c r="C76" i="2"/>
  <c r="D76" i="8" s="1"/>
  <c r="E76" i="8" s="1"/>
  <c r="C77" i="2"/>
  <c r="C78" i="2"/>
  <c r="C79" i="2"/>
  <c r="C80" i="2"/>
  <c r="C81" i="2"/>
  <c r="C82" i="2"/>
  <c r="C83" i="2"/>
  <c r="B2" i="5"/>
  <c r="B4" i="5"/>
  <c r="H4" i="5" s="1"/>
  <c r="V4" i="8"/>
  <c r="B6" i="5"/>
  <c r="V6" i="8"/>
  <c r="B8" i="5"/>
  <c r="H9" i="5" s="1"/>
  <c r="V8" i="8"/>
  <c r="A6" i="5"/>
  <c r="A8" i="5" s="1"/>
  <c r="A10" i="5" s="1"/>
  <c r="A12" i="5" s="1"/>
  <c r="A14" i="5" s="1"/>
  <c r="A16" i="5" s="1"/>
  <c r="A18" i="5" s="1"/>
  <c r="A20" i="5" s="1"/>
  <c r="A22" i="5" s="1"/>
  <c r="A24" i="5" s="1"/>
  <c r="A26" i="5" s="1"/>
  <c r="A28" i="5" s="1"/>
  <c r="A30" i="5" s="1"/>
  <c r="A32" i="5" s="1"/>
  <c r="A34" i="5" s="1"/>
  <c r="A36" i="5" s="1"/>
  <c r="A38" i="5" s="1"/>
  <c r="A40" i="5" s="1"/>
  <c r="A42" i="5" s="1"/>
  <c r="A44" i="5" s="1"/>
  <c r="A46" i="5" s="1"/>
  <c r="A48" i="5" s="1"/>
  <c r="A50" i="5" s="1"/>
  <c r="A52" i="5" s="1"/>
  <c r="A54" i="5" s="1"/>
  <c r="A56" i="5" s="1"/>
  <c r="A58" i="5" s="1"/>
  <c r="A60" i="5" s="1"/>
  <c r="A62" i="5" s="1"/>
  <c r="A64" i="5" s="1"/>
  <c r="A66" i="5" s="1"/>
  <c r="A68" i="5" s="1"/>
  <c r="A70" i="5" s="1"/>
  <c r="A72" i="5" s="1"/>
  <c r="A74" i="5" s="1"/>
  <c r="A76" i="5" s="1"/>
  <c r="A78" i="5" s="1"/>
  <c r="A80" i="5" s="1"/>
  <c r="A82" i="5" s="1"/>
  <c r="B10" i="5"/>
  <c r="B12" i="5"/>
  <c r="H12" i="5" s="1"/>
  <c r="B14" i="5"/>
  <c r="B16" i="5"/>
  <c r="H16" i="5" s="1"/>
  <c r="B18" i="5"/>
  <c r="B20" i="5"/>
  <c r="H20" i="5" s="1"/>
  <c r="B22" i="5"/>
  <c r="B24" i="5"/>
  <c r="H24" i="5" s="1"/>
  <c r="B26" i="5"/>
  <c r="B28" i="5"/>
  <c r="H28" i="5" s="1"/>
  <c r="B30" i="5"/>
  <c r="B32" i="5"/>
  <c r="I32" i="5" s="1"/>
  <c r="B34" i="5"/>
  <c r="I34" i="5" s="1"/>
  <c r="B36" i="5"/>
  <c r="B38" i="5"/>
  <c r="B40" i="5"/>
  <c r="H40" i="5" s="1"/>
  <c r="B42" i="5"/>
  <c r="I42" i="5" s="1"/>
  <c r="B44" i="5"/>
  <c r="H44" i="5" s="1"/>
  <c r="B46" i="5"/>
  <c r="B48" i="5"/>
  <c r="H48" i="5" s="1"/>
  <c r="B50" i="5"/>
  <c r="I50" i="5" s="1"/>
  <c r="B52" i="5"/>
  <c r="H52" i="5" s="1"/>
  <c r="B54" i="5"/>
  <c r="B56" i="5"/>
  <c r="B58" i="5"/>
  <c r="I58" i="5" s="1"/>
  <c r="B60" i="5"/>
  <c r="I60" i="5" s="1"/>
  <c r="B62" i="5"/>
  <c r="B64" i="5"/>
  <c r="H64" i="5" s="1"/>
  <c r="B66" i="5"/>
  <c r="I66" i="5" s="1"/>
  <c r="B68" i="5"/>
  <c r="B70" i="5"/>
  <c r="B72" i="5"/>
  <c r="H72" i="5" s="1"/>
  <c r="B74" i="5"/>
  <c r="I74" i="5" s="1"/>
  <c r="B76" i="5"/>
  <c r="H76" i="5" s="1"/>
  <c r="I76" i="5"/>
  <c r="B78" i="5"/>
  <c r="B80" i="5"/>
  <c r="B82" i="5"/>
  <c r="I82" i="5" s="1"/>
  <c r="C4" i="2"/>
  <c r="D4" i="8" s="1"/>
  <c r="E4" i="8" s="1"/>
  <c r="C5" i="2"/>
  <c r="D5" i="8" s="1"/>
  <c r="D7" i="8"/>
  <c r="E7" i="8" s="1"/>
  <c r="D9" i="8"/>
  <c r="E9" i="8" s="1"/>
  <c r="D11" i="8"/>
  <c r="E11" i="8" s="1"/>
  <c r="D15" i="8"/>
  <c r="E15" i="8" s="1"/>
  <c r="D17" i="8"/>
  <c r="D19" i="8"/>
  <c r="E19" i="8" s="1"/>
  <c r="D21" i="8"/>
  <c r="D23" i="8"/>
  <c r="E23" i="8" s="1"/>
  <c r="D27" i="8"/>
  <c r="E27" i="8" s="1"/>
  <c r="D29" i="8"/>
  <c r="E29" i="8" s="1"/>
  <c r="D33" i="8"/>
  <c r="E33" i="8" s="1"/>
  <c r="D35" i="8"/>
  <c r="E35" i="8" s="1"/>
  <c r="D37" i="8"/>
  <c r="E37" i="8" s="1"/>
  <c r="D39" i="8"/>
  <c r="E39" i="8" s="1"/>
  <c r="D41" i="8"/>
  <c r="E41" i="8" s="1"/>
  <c r="D43" i="8"/>
  <c r="E43" i="8" s="1"/>
  <c r="D45" i="8"/>
  <c r="E45" i="8" s="1"/>
  <c r="D47" i="8"/>
  <c r="E47" i="8" s="1"/>
  <c r="D49" i="8"/>
  <c r="E49" i="8" s="1"/>
  <c r="D51" i="8"/>
  <c r="E51" i="8" s="1"/>
  <c r="D53" i="8"/>
  <c r="E53" i="8" s="1"/>
  <c r="D55" i="8"/>
  <c r="E55" i="8" s="1"/>
  <c r="D57" i="8"/>
  <c r="E57" i="8" s="1"/>
  <c r="D59" i="8"/>
  <c r="E59" i="8" s="1"/>
  <c r="D61" i="8"/>
  <c r="E61" i="8" s="1"/>
  <c r="D63" i="8"/>
  <c r="E63" i="8" s="1"/>
  <c r="A6" i="2"/>
  <c r="A8" i="2" s="1"/>
  <c r="A10" i="2" s="1"/>
  <c r="A12" i="2" s="1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0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G32" i="2"/>
  <c r="H32" i="2"/>
  <c r="I32" i="2"/>
  <c r="G34" i="2"/>
  <c r="H34" i="2"/>
  <c r="I34" i="2"/>
  <c r="G38" i="2"/>
  <c r="H38" i="2"/>
  <c r="I38" i="2"/>
  <c r="G40" i="2"/>
  <c r="H40" i="2"/>
  <c r="I40" i="2"/>
  <c r="G42" i="2"/>
  <c r="H42" i="2"/>
  <c r="I42" i="2"/>
  <c r="G44" i="2"/>
  <c r="H44" i="2"/>
  <c r="I44" i="2"/>
  <c r="G46" i="2"/>
  <c r="H46" i="2"/>
  <c r="I46" i="2"/>
  <c r="G48" i="2"/>
  <c r="H48" i="2"/>
  <c r="I48" i="2"/>
  <c r="G50" i="2"/>
  <c r="H50" i="2"/>
  <c r="I50" i="2"/>
  <c r="G52" i="2"/>
  <c r="H52" i="2"/>
  <c r="I52" i="2"/>
  <c r="G54" i="2"/>
  <c r="H54" i="2"/>
  <c r="I54" i="2"/>
  <c r="G56" i="2"/>
  <c r="H56" i="2"/>
  <c r="I56" i="2"/>
  <c r="G58" i="2"/>
  <c r="H58" i="2"/>
  <c r="I58" i="2"/>
  <c r="G60" i="2"/>
  <c r="H60" i="2"/>
  <c r="I60" i="2"/>
  <c r="G62" i="2"/>
  <c r="H62" i="2"/>
  <c r="I62" i="2"/>
  <c r="G64" i="2"/>
  <c r="H64" i="2"/>
  <c r="I64" i="2"/>
  <c r="G66" i="2"/>
  <c r="H66" i="2"/>
  <c r="I66" i="2"/>
  <c r="G68" i="2"/>
  <c r="H68" i="2"/>
  <c r="I68" i="2"/>
  <c r="G70" i="2"/>
  <c r="H70" i="2"/>
  <c r="I70" i="2"/>
  <c r="G72" i="2"/>
  <c r="H72" i="2"/>
  <c r="I72" i="2"/>
  <c r="G74" i="2"/>
  <c r="H74" i="2"/>
  <c r="I74" i="2"/>
  <c r="G76" i="2"/>
  <c r="H76" i="2"/>
  <c r="I76" i="2"/>
  <c r="G78" i="2"/>
  <c r="H78" i="2"/>
  <c r="I78" i="2"/>
  <c r="G80" i="2"/>
  <c r="H80" i="2"/>
  <c r="I80" i="2"/>
  <c r="G82" i="2"/>
  <c r="H82" i="2"/>
  <c r="I82" i="2"/>
  <c r="A3" i="4"/>
  <c r="B5" i="4"/>
  <c r="G5" i="4" s="1"/>
  <c r="A7" i="4"/>
  <c r="A9" i="4" s="1"/>
  <c r="A11" i="4" s="1"/>
  <c r="A13" i="4" s="1"/>
  <c r="A15" i="4" s="1"/>
  <c r="A17" i="4" s="1"/>
  <c r="A19" i="4" s="1"/>
  <c r="A21" i="4" s="1"/>
  <c r="A23" i="4" s="1"/>
  <c r="B7" i="4"/>
  <c r="G7" i="4" s="1"/>
  <c r="T7" i="4" s="1"/>
  <c r="B9" i="4"/>
  <c r="G10" i="4" s="1"/>
  <c r="T10" i="4" s="1"/>
  <c r="B11" i="4"/>
  <c r="G11" i="4" s="1"/>
  <c r="T11" i="4" s="1"/>
  <c r="B13" i="4"/>
  <c r="G14" i="4" s="1"/>
  <c r="T14" i="4" s="1"/>
  <c r="B15" i="4"/>
  <c r="G15" i="4" s="1"/>
  <c r="T15" i="4" s="1"/>
  <c r="B17" i="4"/>
  <c r="G18" i="4" s="1"/>
  <c r="T18" i="4" s="1"/>
  <c r="B19" i="4"/>
  <c r="G19" i="4" s="1"/>
  <c r="T19" i="4" s="1"/>
  <c r="B21" i="4"/>
  <c r="G22" i="4" s="1"/>
  <c r="T22" i="4" s="1"/>
  <c r="B23" i="4"/>
  <c r="G23" i="4" s="1"/>
  <c r="T23" i="4" s="1"/>
  <c r="B25" i="4"/>
  <c r="G26" i="4" s="1"/>
  <c r="T26" i="4" s="1"/>
  <c r="A27" i="4"/>
  <c r="A29" i="4" s="1"/>
  <c r="A31" i="4" s="1"/>
  <c r="A33" i="4" s="1"/>
  <c r="A35" i="4" s="1"/>
  <c r="A37" i="4" s="1"/>
  <c r="A39" i="4" s="1"/>
  <c r="A41" i="4" s="1"/>
  <c r="A43" i="4" s="1"/>
  <c r="B27" i="4"/>
  <c r="G27" i="4" s="1"/>
  <c r="T27" i="4" s="1"/>
  <c r="B29" i="4"/>
  <c r="B31" i="4"/>
  <c r="G31" i="4" s="1"/>
  <c r="T31" i="4" s="1"/>
  <c r="B33" i="4"/>
  <c r="G34" i="4" s="1"/>
  <c r="T34" i="4" s="1"/>
  <c r="B35" i="4"/>
  <c r="G35" i="4" s="1"/>
  <c r="T35" i="4" s="1"/>
  <c r="B37" i="4"/>
  <c r="G38" i="4" s="1"/>
  <c r="T38" i="4" s="1"/>
  <c r="B39" i="4"/>
  <c r="G39" i="4" s="1"/>
  <c r="T39" i="4" s="1"/>
  <c r="B41" i="4"/>
  <c r="U41" i="4" s="1"/>
  <c r="B43" i="4"/>
  <c r="G43" i="4" s="1"/>
  <c r="T43" i="4" s="1"/>
  <c r="B45" i="4"/>
  <c r="U45" i="4" s="1"/>
  <c r="A47" i="4"/>
  <c r="A49" i="4" s="1"/>
  <c r="A51" i="4" s="1"/>
  <c r="A53" i="4" s="1"/>
  <c r="A55" i="4" s="1"/>
  <c r="A57" i="4" s="1"/>
  <c r="A59" i="4" s="1"/>
  <c r="A61" i="4" s="1"/>
  <c r="A63" i="4" s="1"/>
  <c r="A65" i="4" s="1"/>
  <c r="A67" i="4" s="1"/>
  <c r="A69" i="4" s="1"/>
  <c r="A71" i="4" s="1"/>
  <c r="A73" i="4" s="1"/>
  <c r="A75" i="4" s="1"/>
  <c r="A77" i="4" s="1"/>
  <c r="A79" i="4" s="1"/>
  <c r="A81" i="4" s="1"/>
  <c r="A83" i="4" s="1"/>
  <c r="B47" i="4"/>
  <c r="G47" i="4" s="1"/>
  <c r="T47" i="4" s="1"/>
  <c r="B49" i="4"/>
  <c r="B51" i="4"/>
  <c r="G51" i="4" s="1"/>
  <c r="T51" i="4" s="1"/>
  <c r="B53" i="4"/>
  <c r="B55" i="4"/>
  <c r="G55" i="4" s="1"/>
  <c r="T55" i="4" s="1"/>
  <c r="B57" i="4"/>
  <c r="B59" i="4"/>
  <c r="G59" i="4" s="1"/>
  <c r="T59" i="4" s="1"/>
  <c r="B61" i="4"/>
  <c r="B63" i="4"/>
  <c r="G63" i="4" s="1"/>
  <c r="T63" i="4" s="1"/>
  <c r="B65" i="4"/>
  <c r="B67" i="4"/>
  <c r="G67" i="4" s="1"/>
  <c r="T67" i="4" s="1"/>
  <c r="B69" i="4"/>
  <c r="B71" i="4"/>
  <c r="G71" i="4" s="1"/>
  <c r="T71" i="4" s="1"/>
  <c r="B73" i="4"/>
  <c r="B75" i="4"/>
  <c r="G75" i="4" s="1"/>
  <c r="T75" i="4" s="1"/>
  <c r="B77" i="4"/>
  <c r="B79" i="4"/>
  <c r="G79" i="4" s="1"/>
  <c r="T79" i="4" s="1"/>
  <c r="B81" i="4"/>
  <c r="B83" i="4"/>
  <c r="G83" i="4" s="1"/>
  <c r="T83" i="4" s="1"/>
  <c r="A2" i="3"/>
  <c r="B5" i="3"/>
  <c r="H5" i="3" s="1"/>
  <c r="B7" i="3"/>
  <c r="B9" i="3"/>
  <c r="H10" i="3" s="1"/>
  <c r="B11" i="3"/>
  <c r="B13" i="3"/>
  <c r="H14" i="3" s="1"/>
  <c r="B15" i="3"/>
  <c r="B17" i="3"/>
  <c r="H18" i="3" s="1"/>
  <c r="B19" i="3"/>
  <c r="B21" i="3"/>
  <c r="H22" i="3" s="1"/>
  <c r="B23" i="3"/>
  <c r="B25" i="3"/>
  <c r="H26" i="3" s="1"/>
  <c r="B27" i="3"/>
  <c r="B29" i="3"/>
  <c r="H30" i="3" s="1"/>
  <c r="B31" i="3"/>
  <c r="B33" i="3"/>
  <c r="H34" i="3" s="1"/>
  <c r="B35" i="3"/>
  <c r="B37" i="3"/>
  <c r="H38" i="3" s="1"/>
  <c r="B39" i="3"/>
  <c r="B41" i="3"/>
  <c r="H42" i="3" s="1"/>
  <c r="B43" i="3"/>
  <c r="B45" i="3"/>
  <c r="H46" i="3" s="1"/>
  <c r="B47" i="3"/>
  <c r="B49" i="3"/>
  <c r="H50" i="3" s="1"/>
  <c r="B51" i="3"/>
  <c r="B53" i="3"/>
  <c r="H54" i="3" s="1"/>
  <c r="B55" i="3"/>
  <c r="B57" i="3"/>
  <c r="H58" i="3" s="1"/>
  <c r="B59" i="3"/>
  <c r="B61" i="3"/>
  <c r="H62" i="3" s="1"/>
  <c r="B63" i="3"/>
  <c r="B65" i="3"/>
  <c r="H66" i="3" s="1"/>
  <c r="B67" i="3"/>
  <c r="B69" i="3"/>
  <c r="H70" i="3" s="1"/>
  <c r="B71" i="3"/>
  <c r="B73" i="3"/>
  <c r="H74" i="3" s="1"/>
  <c r="B75" i="3"/>
  <c r="B77" i="3"/>
  <c r="H78" i="3" s="1"/>
  <c r="B79" i="3"/>
  <c r="B81" i="3"/>
  <c r="H82" i="3" s="1"/>
  <c r="B83" i="3"/>
  <c r="O3" i="8"/>
  <c r="Q2" i="8" s="1"/>
  <c r="P24" i="8" s="1"/>
  <c r="F24" i="2" s="1"/>
  <c r="C4" i="8"/>
  <c r="C6" i="8"/>
  <c r="C8" i="8"/>
  <c r="C10" i="8"/>
  <c r="C12" i="8"/>
  <c r="C14" i="8"/>
  <c r="C16" i="8"/>
  <c r="C18" i="8"/>
  <c r="C20" i="8"/>
  <c r="C22" i="8"/>
  <c r="C24" i="8"/>
  <c r="C26" i="8"/>
  <c r="C28" i="8"/>
  <c r="C30" i="8"/>
  <c r="C32" i="8"/>
  <c r="C34" i="8"/>
  <c r="C36" i="8"/>
  <c r="C38" i="8"/>
  <c r="C40" i="8"/>
  <c r="C42" i="8"/>
  <c r="C44" i="8"/>
  <c r="C46" i="8"/>
  <c r="C48" i="8"/>
  <c r="C50" i="8"/>
  <c r="C52" i="8"/>
  <c r="C54" i="8"/>
  <c r="C56" i="8"/>
  <c r="C58" i="8"/>
  <c r="C60" i="8"/>
  <c r="C62" i="8"/>
  <c r="V10" i="8"/>
  <c r="V12" i="8"/>
  <c r="V14" i="8"/>
  <c r="V16" i="8"/>
  <c r="V18" i="8"/>
  <c r="V20" i="8"/>
  <c r="V22" i="8"/>
  <c r="V24" i="8"/>
  <c r="V26" i="8"/>
  <c r="V28" i="8"/>
  <c r="V30" i="8"/>
  <c r="V32" i="8"/>
  <c r="V34" i="8"/>
  <c r="V36" i="8"/>
  <c r="V38" i="8"/>
  <c r="V40" i="8"/>
  <c r="V42" i="8"/>
  <c r="V44" i="8"/>
  <c r="V46" i="8"/>
  <c r="V48" i="8"/>
  <c r="V50" i="8"/>
  <c r="V52" i="8"/>
  <c r="V54" i="8"/>
  <c r="V56" i="8"/>
  <c r="V58" i="8"/>
  <c r="V60" i="8"/>
  <c r="V62" i="8"/>
  <c r="AB4" i="8"/>
  <c r="C3" i="6"/>
  <c r="AC4" i="8" s="1"/>
  <c r="AE4" i="8"/>
  <c r="AF4" i="8"/>
  <c r="AG4" i="8"/>
  <c r="M3" i="6"/>
  <c r="AH4" i="8" s="1"/>
  <c r="N3" i="6"/>
  <c r="O3" i="6" s="1"/>
  <c r="Q3" i="6" s="1"/>
  <c r="AJ4" i="8" s="1"/>
  <c r="AK4" i="8" s="1"/>
  <c r="AL4" i="8" s="1"/>
  <c r="AN4" i="8"/>
  <c r="AN6" i="8"/>
  <c r="AO6" i="8" s="1"/>
  <c r="AN8" i="8"/>
  <c r="AN10" i="8"/>
  <c r="AO10" i="8" s="1"/>
  <c r="AN12" i="8"/>
  <c r="AN14" i="8"/>
  <c r="AN16" i="8"/>
  <c r="AO16" i="8" s="1"/>
  <c r="AN18" i="8"/>
  <c r="AO18" i="8" s="1"/>
  <c r="AN20" i="8"/>
  <c r="AN22" i="8"/>
  <c r="AN24" i="8"/>
  <c r="AN26" i="8"/>
  <c r="AO27" i="8" s="1"/>
  <c r="AN28" i="8"/>
  <c r="AO28" i="8" s="1"/>
  <c r="AN30" i="8"/>
  <c r="AN32" i="8"/>
  <c r="AN34" i="8"/>
  <c r="AP34" i="8" s="1"/>
  <c r="AR34" i="8" s="1"/>
  <c r="AS34" i="8" s="1"/>
  <c r="AN36" i="8"/>
  <c r="AN38" i="8"/>
  <c r="AP38" i="8" s="1"/>
  <c r="AR38" i="8" s="1"/>
  <c r="AS38" i="8" s="1"/>
  <c r="AN40" i="8"/>
  <c r="AN42" i="8"/>
  <c r="AP42" i="8" s="1"/>
  <c r="AR42" i="8" s="1"/>
  <c r="AS42" i="8" s="1"/>
  <c r="AN44" i="8"/>
  <c r="AP44" i="8" s="1"/>
  <c r="AR44" i="8" s="1"/>
  <c r="AS44" i="8" s="1"/>
  <c r="AN46" i="8"/>
  <c r="AP46" i="8" s="1"/>
  <c r="AR46" i="8" s="1"/>
  <c r="AS46" i="8" s="1"/>
  <c r="AN48" i="8"/>
  <c r="AP48" i="8" s="1"/>
  <c r="AR48" i="8" s="1"/>
  <c r="AS48" i="8" s="1"/>
  <c r="AN50" i="8"/>
  <c r="AP50" i="8" s="1"/>
  <c r="AR50" i="8" s="1"/>
  <c r="AS50" i="8" s="1"/>
  <c r="AN52" i="8"/>
  <c r="AP52" i="8" s="1"/>
  <c r="AR52" i="8" s="1"/>
  <c r="AS52" i="8" s="1"/>
  <c r="AN54" i="8"/>
  <c r="AP54" i="8" s="1"/>
  <c r="AR54" i="8" s="1"/>
  <c r="AS54" i="8" s="1"/>
  <c r="AN56" i="8"/>
  <c r="AP56" i="8" s="1"/>
  <c r="AR56" i="8" s="1"/>
  <c r="AS56" i="8" s="1"/>
  <c r="AN58" i="8"/>
  <c r="AP58" i="8" s="1"/>
  <c r="AR58" i="8" s="1"/>
  <c r="AS58" i="8" s="1"/>
  <c r="AN60" i="8"/>
  <c r="AP60" i="8" s="1"/>
  <c r="AR60" i="8" s="1"/>
  <c r="AS60" i="8" s="1"/>
  <c r="AN62" i="8"/>
  <c r="AP62" i="8" s="1"/>
  <c r="AR62" i="8" s="1"/>
  <c r="AS62" i="8" s="1"/>
  <c r="AN64" i="8"/>
  <c r="AP64" i="8" s="1"/>
  <c r="AR64" i="8" s="1"/>
  <c r="AS64" i="8" s="1"/>
  <c r="AN66" i="8"/>
  <c r="AP66" i="8" s="1"/>
  <c r="AR66" i="8" s="1"/>
  <c r="AS66" i="8" s="1"/>
  <c r="AN68" i="8"/>
  <c r="AP68" i="8" s="1"/>
  <c r="AR68" i="8" s="1"/>
  <c r="AS68" i="8" s="1"/>
  <c r="AN70" i="8"/>
  <c r="AP70" i="8" s="1"/>
  <c r="AR70" i="8" s="1"/>
  <c r="AS70" i="8" s="1"/>
  <c r="AN72" i="8"/>
  <c r="AP72" i="8" s="1"/>
  <c r="AR72" i="8" s="1"/>
  <c r="AS72" i="8" s="1"/>
  <c r="AN74" i="8"/>
  <c r="AP74" i="8" s="1"/>
  <c r="AR74" i="8" s="1"/>
  <c r="AS74" i="8" s="1"/>
  <c r="AN76" i="8"/>
  <c r="AP76" i="8" s="1"/>
  <c r="AR76" i="8" s="1"/>
  <c r="AS76" i="8" s="1"/>
  <c r="AP77" i="8"/>
  <c r="AR77" i="8" s="1"/>
  <c r="AS77" i="8" s="1"/>
  <c r="AN78" i="8"/>
  <c r="AP78" i="8" s="1"/>
  <c r="AR78" i="8" s="1"/>
  <c r="AS78" i="8" s="1"/>
  <c r="AN80" i="8"/>
  <c r="AP80" i="8" s="1"/>
  <c r="AR80" i="8" s="1"/>
  <c r="AS80" i="8" s="1"/>
  <c r="AN82" i="8"/>
  <c r="AP82" i="8" s="1"/>
  <c r="AR82" i="8" s="1"/>
  <c r="AS82" i="8" s="1"/>
  <c r="AB5" i="8"/>
  <c r="C4" i="6"/>
  <c r="AC5" i="8" s="1"/>
  <c r="D4" i="6"/>
  <c r="AE5" i="8" s="1"/>
  <c r="AF5" i="8"/>
  <c r="AG5" i="8"/>
  <c r="M4" i="6"/>
  <c r="AH5" i="8" s="1"/>
  <c r="P4" i="6"/>
  <c r="AI5" i="8" s="1"/>
  <c r="N4" i="6"/>
  <c r="O4" i="6" s="1"/>
  <c r="Q4" i="6" s="1"/>
  <c r="AJ5" i="8" s="1"/>
  <c r="AK5" i="8" s="1"/>
  <c r="AL5" i="8" s="1"/>
  <c r="AB6" i="8"/>
  <c r="C5" i="6"/>
  <c r="AC6" i="8" s="1"/>
  <c r="D5" i="6"/>
  <c r="AE6" i="8" s="1"/>
  <c r="AF6" i="8"/>
  <c r="AG6" i="8"/>
  <c r="M5" i="6"/>
  <c r="AH6" i="8" s="1"/>
  <c r="P5" i="6"/>
  <c r="AI6" i="8" s="1"/>
  <c r="N5" i="6"/>
  <c r="O5" i="6" s="1"/>
  <c r="Q5" i="6"/>
  <c r="AJ6" i="8" s="1"/>
  <c r="AK6" i="8" s="1"/>
  <c r="AL6" i="8" s="1"/>
  <c r="AB7" i="8"/>
  <c r="C6" i="6"/>
  <c r="AC7" i="8" s="1"/>
  <c r="AD7" i="8" s="1"/>
  <c r="D6" i="6"/>
  <c r="AE7" i="8" s="1"/>
  <c r="AF7" i="8"/>
  <c r="AG7" i="8"/>
  <c r="M6" i="6"/>
  <c r="AH7" i="8" s="1"/>
  <c r="N6" i="6"/>
  <c r="O6" i="6" s="1"/>
  <c r="Q6" i="6" s="1"/>
  <c r="AJ7" i="8" s="1"/>
  <c r="AK7" i="8" s="1"/>
  <c r="AL7" i="8" s="1"/>
  <c r="AB8" i="8"/>
  <c r="C7" i="6"/>
  <c r="AC8" i="8" s="1"/>
  <c r="D7" i="6"/>
  <c r="AE8" i="8" s="1"/>
  <c r="AF8" i="8"/>
  <c r="AG8" i="8"/>
  <c r="M7" i="6"/>
  <c r="AH8" i="8" s="1"/>
  <c r="N7" i="6"/>
  <c r="O7" i="6" s="1"/>
  <c r="Q7" i="6" s="1"/>
  <c r="AJ8" i="8" s="1"/>
  <c r="AK8" i="8" s="1"/>
  <c r="AL8" i="8" s="1"/>
  <c r="AB9" i="8"/>
  <c r="C8" i="6"/>
  <c r="AC9" i="8" s="1"/>
  <c r="D8" i="6"/>
  <c r="AE9" i="8" s="1"/>
  <c r="AF9" i="8"/>
  <c r="AG9" i="8"/>
  <c r="M8" i="6"/>
  <c r="AH9" i="8" s="1"/>
  <c r="N8" i="6"/>
  <c r="O8" i="6" s="1"/>
  <c r="Q8" i="6" s="1"/>
  <c r="AJ9" i="8" s="1"/>
  <c r="AK9" i="8" s="1"/>
  <c r="AL9" i="8" s="1"/>
  <c r="AB10" i="8"/>
  <c r="C9" i="6"/>
  <c r="AC10" i="8" s="1"/>
  <c r="D9" i="6"/>
  <c r="AE10" i="8" s="1"/>
  <c r="AF10" i="8"/>
  <c r="AG10" i="8"/>
  <c r="M9" i="6"/>
  <c r="AH10" i="8" s="1"/>
  <c r="N9" i="6"/>
  <c r="O9" i="6" s="1"/>
  <c r="Q9" i="6" s="1"/>
  <c r="AJ10" i="8" s="1"/>
  <c r="AK10" i="8" s="1"/>
  <c r="AL10" i="8" s="1"/>
  <c r="AB11" i="8"/>
  <c r="C10" i="6"/>
  <c r="AC11" i="8" s="1"/>
  <c r="D10" i="6"/>
  <c r="AE11" i="8" s="1"/>
  <c r="AF11" i="8"/>
  <c r="AG11" i="8"/>
  <c r="M10" i="6"/>
  <c r="AH11" i="8" s="1"/>
  <c r="N10" i="6"/>
  <c r="O10" i="6" s="1"/>
  <c r="Q10" i="6" s="1"/>
  <c r="AJ11" i="8" s="1"/>
  <c r="AK11" i="8" s="1"/>
  <c r="AL11" i="8" s="1"/>
  <c r="AB12" i="8"/>
  <c r="C11" i="6"/>
  <c r="AC12" i="8" s="1"/>
  <c r="D11" i="6"/>
  <c r="AE12" i="8" s="1"/>
  <c r="AF12" i="8"/>
  <c r="AG12" i="8"/>
  <c r="M11" i="6"/>
  <c r="AH12" i="8" s="1"/>
  <c r="N11" i="6"/>
  <c r="O11" i="6" s="1"/>
  <c r="Q11" i="6" s="1"/>
  <c r="AJ12" i="8" s="1"/>
  <c r="AK12" i="8" s="1"/>
  <c r="AL12" i="8" s="1"/>
  <c r="AB13" i="8"/>
  <c r="C12" i="6"/>
  <c r="AC13" i="8" s="1"/>
  <c r="D12" i="6"/>
  <c r="AE13" i="8" s="1"/>
  <c r="AF13" i="8"/>
  <c r="AG13" i="8"/>
  <c r="M12" i="6"/>
  <c r="AH13" i="8" s="1"/>
  <c r="N12" i="6"/>
  <c r="O12" i="6" s="1"/>
  <c r="Q12" i="6" s="1"/>
  <c r="AJ13" i="8" s="1"/>
  <c r="AK13" i="8" s="1"/>
  <c r="AL13" i="8" s="1"/>
  <c r="AO13" i="8"/>
  <c r="AP13" i="8" s="1"/>
  <c r="AB14" i="8"/>
  <c r="C13" i="6"/>
  <c r="AC14" i="8" s="1"/>
  <c r="D13" i="6"/>
  <c r="AE14" i="8" s="1"/>
  <c r="AF14" i="8"/>
  <c r="AG14" i="8"/>
  <c r="M13" i="6"/>
  <c r="AH14" i="8" s="1"/>
  <c r="N13" i="6"/>
  <c r="O13" i="6" s="1"/>
  <c r="Q13" i="6" s="1"/>
  <c r="AJ14" i="8" s="1"/>
  <c r="AK14" i="8" s="1"/>
  <c r="AL14" i="8" s="1"/>
  <c r="AB15" i="8"/>
  <c r="C14" i="6"/>
  <c r="AC15" i="8" s="1"/>
  <c r="D14" i="6"/>
  <c r="AE15" i="8" s="1"/>
  <c r="AF15" i="8"/>
  <c r="AG15" i="8"/>
  <c r="M14" i="6"/>
  <c r="AH15" i="8" s="1"/>
  <c r="N14" i="6"/>
  <c r="O14" i="6" s="1"/>
  <c r="Q14" i="6" s="1"/>
  <c r="AJ15" i="8" s="1"/>
  <c r="AK15" i="8" s="1"/>
  <c r="AL15" i="8" s="1"/>
  <c r="AB16" i="8"/>
  <c r="C15" i="6"/>
  <c r="AC16" i="8" s="1"/>
  <c r="D15" i="6"/>
  <c r="AE16" i="8" s="1"/>
  <c r="AF16" i="8"/>
  <c r="AG16" i="8"/>
  <c r="M15" i="6"/>
  <c r="AH16" i="8" s="1"/>
  <c r="N15" i="6"/>
  <c r="O15" i="6" s="1"/>
  <c r="Q15" i="6" s="1"/>
  <c r="AJ16" i="8" s="1"/>
  <c r="AK16" i="8" s="1"/>
  <c r="AL16" i="8" s="1"/>
  <c r="AB17" i="8"/>
  <c r="C16" i="6"/>
  <c r="AC17" i="8" s="1"/>
  <c r="D16" i="6"/>
  <c r="AE17" i="8" s="1"/>
  <c r="AF17" i="8"/>
  <c r="AG17" i="8"/>
  <c r="M16" i="6"/>
  <c r="AH17" i="8" s="1"/>
  <c r="N16" i="6"/>
  <c r="O16" i="6" s="1"/>
  <c r="Q16" i="6" s="1"/>
  <c r="AJ17" i="8" s="1"/>
  <c r="AK17" i="8" s="1"/>
  <c r="AL17" i="8" s="1"/>
  <c r="AB18" i="8"/>
  <c r="C17" i="6"/>
  <c r="AC18" i="8" s="1"/>
  <c r="D17" i="6"/>
  <c r="AE18" i="8" s="1"/>
  <c r="AF18" i="8"/>
  <c r="AG18" i="8"/>
  <c r="M17" i="6"/>
  <c r="AH18" i="8" s="1"/>
  <c r="N17" i="6"/>
  <c r="O17" i="6" s="1"/>
  <c r="Q17" i="6" s="1"/>
  <c r="AJ18" i="8" s="1"/>
  <c r="AK18" i="8" s="1"/>
  <c r="AL18" i="8" s="1"/>
  <c r="AB19" i="8"/>
  <c r="C18" i="6"/>
  <c r="AC19" i="8" s="1"/>
  <c r="D18" i="6"/>
  <c r="AE19" i="8" s="1"/>
  <c r="AF19" i="8"/>
  <c r="AG19" i="8"/>
  <c r="M18" i="6"/>
  <c r="AH19" i="8" s="1"/>
  <c r="N18" i="6"/>
  <c r="O18" i="6" s="1"/>
  <c r="Q18" i="6" s="1"/>
  <c r="AJ19" i="8" s="1"/>
  <c r="AK19" i="8" s="1"/>
  <c r="AL19" i="8" s="1"/>
  <c r="AB20" i="8"/>
  <c r="C19" i="6"/>
  <c r="AC20" i="8"/>
  <c r="D19" i="6"/>
  <c r="AE20" i="8" s="1"/>
  <c r="AF20" i="8"/>
  <c r="AG20" i="8"/>
  <c r="M19" i="6"/>
  <c r="AH20" i="8" s="1"/>
  <c r="N19" i="6"/>
  <c r="O19" i="6" s="1"/>
  <c r="Q19" i="6" s="1"/>
  <c r="AJ20" i="8" s="1"/>
  <c r="AK20" i="8" s="1"/>
  <c r="AL20" i="8" s="1"/>
  <c r="AO20" i="8"/>
  <c r="AP20" i="8" s="1"/>
  <c r="AB21" i="8"/>
  <c r="C20" i="6"/>
  <c r="AC21" i="8" s="1"/>
  <c r="D20" i="6"/>
  <c r="AE21" i="8" s="1"/>
  <c r="AF21" i="8"/>
  <c r="AG21" i="8"/>
  <c r="M20" i="6"/>
  <c r="AH21" i="8" s="1"/>
  <c r="N20" i="6"/>
  <c r="O20" i="6" s="1"/>
  <c r="Q20" i="6" s="1"/>
  <c r="AJ21" i="8" s="1"/>
  <c r="AK21" i="8" s="1"/>
  <c r="AL21" i="8" s="1"/>
  <c r="AO21" i="8"/>
  <c r="AP21" i="8" s="1"/>
  <c r="AB22" i="8"/>
  <c r="C21" i="6"/>
  <c r="AC22" i="8" s="1"/>
  <c r="D21" i="6"/>
  <c r="AE22" i="8" s="1"/>
  <c r="AF22" i="8"/>
  <c r="AG22" i="8"/>
  <c r="M21" i="6"/>
  <c r="AH22" i="8" s="1"/>
  <c r="N21" i="6"/>
  <c r="O21" i="6" s="1"/>
  <c r="Q21" i="6" s="1"/>
  <c r="AJ22" i="8" s="1"/>
  <c r="AK22" i="8" s="1"/>
  <c r="AL22" i="8" s="1"/>
  <c r="AO22" i="8"/>
  <c r="AB23" i="8"/>
  <c r="C22" i="6"/>
  <c r="AC23" i="8" s="1"/>
  <c r="D22" i="6"/>
  <c r="AE23" i="8" s="1"/>
  <c r="AF23" i="8"/>
  <c r="AG23" i="8"/>
  <c r="M22" i="6"/>
  <c r="AH23" i="8" s="1"/>
  <c r="P22" i="6"/>
  <c r="AI23" i="8" s="1"/>
  <c r="N22" i="6"/>
  <c r="O22" i="6" s="1"/>
  <c r="Q22" i="6" s="1"/>
  <c r="AJ23" i="8" s="1"/>
  <c r="AK23" i="8" s="1"/>
  <c r="AL23" i="8" s="1"/>
  <c r="AO23" i="8"/>
  <c r="AB24" i="8"/>
  <c r="C23" i="6"/>
  <c r="AC24" i="8" s="1"/>
  <c r="D23" i="6"/>
  <c r="AE24" i="8" s="1"/>
  <c r="AF24" i="8"/>
  <c r="AG24" i="8"/>
  <c r="M23" i="6"/>
  <c r="AH24" i="8" s="1"/>
  <c r="N23" i="6"/>
  <c r="O23" i="6" s="1"/>
  <c r="Q23" i="6" s="1"/>
  <c r="AJ24" i="8" s="1"/>
  <c r="AK24" i="8" s="1"/>
  <c r="AL24" i="8" s="1"/>
  <c r="AO24" i="8"/>
  <c r="AP24" i="8" s="1"/>
  <c r="AB25" i="8"/>
  <c r="C24" i="6"/>
  <c r="AC25" i="8" s="1"/>
  <c r="D24" i="6"/>
  <c r="AE25" i="8" s="1"/>
  <c r="AF25" i="8"/>
  <c r="AG25" i="8"/>
  <c r="M24" i="6"/>
  <c r="AH25" i="8" s="1"/>
  <c r="N24" i="6"/>
  <c r="O24" i="6" s="1"/>
  <c r="Q24" i="6" s="1"/>
  <c r="AJ25" i="8" s="1"/>
  <c r="AK25" i="8" s="1"/>
  <c r="AL25" i="8" s="1"/>
  <c r="AO25" i="8"/>
  <c r="AP25" i="8" s="1"/>
  <c r="AB26" i="8"/>
  <c r="C25" i="6"/>
  <c r="AC26" i="8" s="1"/>
  <c r="D25" i="6"/>
  <c r="AE26" i="8" s="1"/>
  <c r="AF26" i="8"/>
  <c r="AG26" i="8"/>
  <c r="M25" i="6"/>
  <c r="AH26" i="8" s="1"/>
  <c r="P25" i="6"/>
  <c r="AI26" i="8" s="1"/>
  <c r="N25" i="6"/>
  <c r="O25" i="6" s="1"/>
  <c r="Q25" i="6" s="1"/>
  <c r="AJ26" i="8" s="1"/>
  <c r="AK26" i="8" s="1"/>
  <c r="AL26" i="8" s="1"/>
  <c r="AB27" i="8"/>
  <c r="C26" i="6"/>
  <c r="AC27" i="8" s="1"/>
  <c r="D26" i="6"/>
  <c r="AE27" i="8" s="1"/>
  <c r="AF27" i="8"/>
  <c r="AG27" i="8"/>
  <c r="M26" i="6"/>
  <c r="AH27" i="8" s="1"/>
  <c r="N26" i="6"/>
  <c r="O26" i="6" s="1"/>
  <c r="Q26" i="6" s="1"/>
  <c r="AJ27" i="8" s="1"/>
  <c r="AK27" i="8" s="1"/>
  <c r="AL27" i="8" s="1"/>
  <c r="AB28" i="8"/>
  <c r="C27" i="6"/>
  <c r="AC28" i="8" s="1"/>
  <c r="D27" i="6"/>
  <c r="AE28" i="8" s="1"/>
  <c r="AF28" i="8"/>
  <c r="AG28" i="8"/>
  <c r="M27" i="6"/>
  <c r="AH28" i="8" s="1"/>
  <c r="N27" i="6"/>
  <c r="O27" i="6" s="1"/>
  <c r="Q27" i="6" s="1"/>
  <c r="AJ28" i="8" s="1"/>
  <c r="AK28" i="8" s="1"/>
  <c r="AL28" i="8" s="1"/>
  <c r="AB29" i="8"/>
  <c r="C28" i="6"/>
  <c r="AC29" i="8" s="1"/>
  <c r="D28" i="6"/>
  <c r="AE29" i="8" s="1"/>
  <c r="AF29" i="8"/>
  <c r="AG29" i="8"/>
  <c r="M28" i="6"/>
  <c r="AH29" i="8" s="1"/>
  <c r="N28" i="6"/>
  <c r="O28" i="6" s="1"/>
  <c r="Q28" i="6" s="1"/>
  <c r="AJ29" i="8" s="1"/>
  <c r="AK29" i="8" s="1"/>
  <c r="AL29" i="8" s="1"/>
  <c r="P30" i="8"/>
  <c r="F30" i="2" s="1"/>
  <c r="AB30" i="8"/>
  <c r="C29" i="6"/>
  <c r="AC30" i="8" s="1"/>
  <c r="D29" i="6"/>
  <c r="AE30" i="8"/>
  <c r="AF30" i="8"/>
  <c r="AG30" i="8"/>
  <c r="M29" i="6"/>
  <c r="AH30" i="8"/>
  <c r="P29" i="6"/>
  <c r="AI30" i="8" s="1"/>
  <c r="N29" i="6"/>
  <c r="O29" i="6"/>
  <c r="Q29" i="6" s="1"/>
  <c r="AJ30" i="8" s="1"/>
  <c r="AK30" i="8" s="1"/>
  <c r="AL30" i="8" s="1"/>
  <c r="AO30" i="8"/>
  <c r="AB31" i="8"/>
  <c r="C30" i="6"/>
  <c r="AC31" i="8" s="1"/>
  <c r="D30" i="6"/>
  <c r="AE31" i="8" s="1"/>
  <c r="AF31" i="8"/>
  <c r="AG31" i="8"/>
  <c r="M30" i="6"/>
  <c r="AH31" i="8" s="1"/>
  <c r="N30" i="6"/>
  <c r="O30" i="6" s="1"/>
  <c r="Q30" i="6" s="1"/>
  <c r="AJ31" i="8" s="1"/>
  <c r="AK31" i="8" s="1"/>
  <c r="AL31" i="8" s="1"/>
  <c r="AO31" i="8"/>
  <c r="AB32" i="8"/>
  <c r="C31" i="6"/>
  <c r="AC32" i="8" s="1"/>
  <c r="D31" i="6"/>
  <c r="AE32" i="8" s="1"/>
  <c r="AF32" i="8"/>
  <c r="AG32" i="8"/>
  <c r="M31" i="6"/>
  <c r="AH32" i="8" s="1"/>
  <c r="N31" i="6"/>
  <c r="O31" i="6" s="1"/>
  <c r="Q31" i="6" s="1"/>
  <c r="AJ32" i="8" s="1"/>
  <c r="AK32" i="8" s="1"/>
  <c r="AL32" i="8" s="1"/>
  <c r="AB33" i="8"/>
  <c r="C32" i="6"/>
  <c r="AC33" i="8" s="1"/>
  <c r="D32" i="6"/>
  <c r="AE33" i="8" s="1"/>
  <c r="AF33" i="8"/>
  <c r="AG33" i="8"/>
  <c r="M32" i="6"/>
  <c r="AH33" i="8" s="1"/>
  <c r="N32" i="6"/>
  <c r="O32" i="6" s="1"/>
  <c r="Q32" i="6" s="1"/>
  <c r="AJ33" i="8" s="1"/>
  <c r="AK33" i="8" s="1"/>
  <c r="AL33" i="8" s="1"/>
  <c r="P34" i="8"/>
  <c r="AB34" i="8"/>
  <c r="C33" i="6"/>
  <c r="AC34" i="8" s="1"/>
  <c r="D33" i="6"/>
  <c r="AE34" i="8" s="1"/>
  <c r="AF34" i="8"/>
  <c r="AG34" i="8"/>
  <c r="M33" i="6"/>
  <c r="AH34" i="8" s="1"/>
  <c r="N33" i="6"/>
  <c r="O33" i="6" s="1"/>
  <c r="Q33" i="6" s="1"/>
  <c r="AJ34" i="8" s="1"/>
  <c r="AK34" i="8" s="1"/>
  <c r="AL34" i="8" s="1"/>
  <c r="AO34" i="8"/>
  <c r="AX34" i="8"/>
  <c r="AB35" i="8"/>
  <c r="C34" i="6"/>
  <c r="AC35" i="8" s="1"/>
  <c r="D34" i="6"/>
  <c r="AE35" i="8" s="1"/>
  <c r="AF35" i="8"/>
  <c r="AG35" i="8"/>
  <c r="M34" i="6"/>
  <c r="AH35" i="8" s="1"/>
  <c r="N34" i="6"/>
  <c r="O34" i="6" s="1"/>
  <c r="Q34" i="6" s="1"/>
  <c r="AJ35" i="8" s="1"/>
  <c r="AK35" i="8" s="1"/>
  <c r="AL35" i="8" s="1"/>
  <c r="P36" i="8"/>
  <c r="F36" i="2" s="1"/>
  <c r="AB36" i="8"/>
  <c r="C35" i="6"/>
  <c r="AC36" i="8" s="1"/>
  <c r="D35" i="6"/>
  <c r="AE36" i="8" s="1"/>
  <c r="AF36" i="8"/>
  <c r="AG36" i="8"/>
  <c r="M35" i="6"/>
  <c r="AH36" i="8" s="1"/>
  <c r="N35" i="6"/>
  <c r="O35" i="6" s="1"/>
  <c r="Q35" i="6" s="1"/>
  <c r="AJ36" i="8" s="1"/>
  <c r="AK36" i="8" s="1"/>
  <c r="AL36" i="8" s="1"/>
  <c r="P37" i="8"/>
  <c r="F37" i="2" s="1"/>
  <c r="AB37" i="8"/>
  <c r="C36" i="6"/>
  <c r="AC37" i="8" s="1"/>
  <c r="D36" i="6"/>
  <c r="AE37" i="8" s="1"/>
  <c r="AF37" i="8"/>
  <c r="AG37" i="8"/>
  <c r="M36" i="6"/>
  <c r="AH37" i="8" s="1"/>
  <c r="N36" i="6"/>
  <c r="O36" i="6" s="1"/>
  <c r="Q36" i="6" s="1"/>
  <c r="AJ37" i="8" s="1"/>
  <c r="AK37" i="8" s="1"/>
  <c r="AL37" i="8" s="1"/>
  <c r="AO37" i="8"/>
  <c r="AB38" i="8"/>
  <c r="C37" i="6"/>
  <c r="AC38" i="8" s="1"/>
  <c r="D37" i="6"/>
  <c r="AE38" i="8" s="1"/>
  <c r="AF38" i="8"/>
  <c r="AG38" i="8"/>
  <c r="M37" i="6"/>
  <c r="AH38" i="8" s="1"/>
  <c r="N37" i="6"/>
  <c r="O37" i="6" s="1"/>
  <c r="Q37" i="6" s="1"/>
  <c r="AJ38" i="8" s="1"/>
  <c r="AK38" i="8" s="1"/>
  <c r="AL38" i="8" s="1"/>
  <c r="AO38" i="8"/>
  <c r="AQ38" i="8"/>
  <c r="AV38" i="8"/>
  <c r="AW38" i="8"/>
  <c r="AX38" i="8"/>
  <c r="AY38" i="8"/>
  <c r="AZ38" i="8"/>
  <c r="AB39" i="8"/>
  <c r="C38" i="6"/>
  <c r="AC39" i="8" s="1"/>
  <c r="D38" i="6"/>
  <c r="AE39" i="8" s="1"/>
  <c r="AF39" i="8"/>
  <c r="AG39" i="8"/>
  <c r="M38" i="6"/>
  <c r="AH39" i="8" s="1"/>
  <c r="N38" i="6"/>
  <c r="O38" i="6" s="1"/>
  <c r="Q38" i="6" s="1"/>
  <c r="AJ39" i="8" s="1"/>
  <c r="AK39" i="8" s="1"/>
  <c r="AL39" i="8" s="1"/>
  <c r="AO39" i="8"/>
  <c r="P40" i="8"/>
  <c r="AB40" i="8"/>
  <c r="C39" i="6"/>
  <c r="AC40" i="8" s="1"/>
  <c r="D39" i="6"/>
  <c r="AE40" i="8" s="1"/>
  <c r="AF40" i="8"/>
  <c r="AG40" i="8"/>
  <c r="M39" i="6"/>
  <c r="AH40" i="8" s="1"/>
  <c r="N39" i="6"/>
  <c r="O39" i="6" s="1"/>
  <c r="Q39" i="6" s="1"/>
  <c r="AJ40" i="8" s="1"/>
  <c r="AK40" i="8" s="1"/>
  <c r="AL40" i="8" s="1"/>
  <c r="AB41" i="8"/>
  <c r="C40" i="6"/>
  <c r="AC41" i="8" s="1"/>
  <c r="D40" i="6"/>
  <c r="AE41" i="8" s="1"/>
  <c r="AF41" i="8"/>
  <c r="AG41" i="8"/>
  <c r="M40" i="6"/>
  <c r="AH41" i="8" s="1"/>
  <c r="N40" i="6"/>
  <c r="O40" i="6" s="1"/>
  <c r="Q40" i="6" s="1"/>
  <c r="AJ41" i="8" s="1"/>
  <c r="AK41" i="8" s="1"/>
  <c r="AL41" i="8" s="1"/>
  <c r="AB42" i="8"/>
  <c r="C41" i="6"/>
  <c r="AC42" i="8" s="1"/>
  <c r="D41" i="6"/>
  <c r="AE42" i="8" s="1"/>
  <c r="AF42" i="8"/>
  <c r="AG42" i="8"/>
  <c r="M41" i="6"/>
  <c r="AH42" i="8" s="1"/>
  <c r="P41" i="6"/>
  <c r="AI42" i="8" s="1"/>
  <c r="N41" i="6"/>
  <c r="O41" i="6" s="1"/>
  <c r="Q41" i="6" s="1"/>
  <c r="AJ42" i="8" s="1"/>
  <c r="AK42" i="8" s="1"/>
  <c r="AL42" i="8" s="1"/>
  <c r="AV42" i="8"/>
  <c r="AZ42" i="8"/>
  <c r="AB43" i="8"/>
  <c r="C42" i="6"/>
  <c r="AC43" i="8" s="1"/>
  <c r="D42" i="6"/>
  <c r="AE43" i="8" s="1"/>
  <c r="AF43" i="8"/>
  <c r="AG43" i="8"/>
  <c r="M42" i="6"/>
  <c r="AH43" i="8" s="1"/>
  <c r="P42" i="6"/>
  <c r="AI43" i="8" s="1"/>
  <c r="N42" i="6"/>
  <c r="O42" i="6" s="1"/>
  <c r="Q42" i="6" s="1"/>
  <c r="AJ43" i="8" s="1"/>
  <c r="AK43" i="8" s="1"/>
  <c r="AL43" i="8" s="1"/>
  <c r="AB44" i="8"/>
  <c r="C43" i="6"/>
  <c r="AC44" i="8" s="1"/>
  <c r="D43" i="6"/>
  <c r="AE44" i="8" s="1"/>
  <c r="AF44" i="8"/>
  <c r="AG44" i="8"/>
  <c r="M43" i="6"/>
  <c r="AH44" i="8" s="1"/>
  <c r="P43" i="6"/>
  <c r="AI44" i="8" s="1"/>
  <c r="N43" i="6"/>
  <c r="O43" i="6" s="1"/>
  <c r="Q43" i="6" s="1"/>
  <c r="AJ44" i="8" s="1"/>
  <c r="AK44" i="8" s="1"/>
  <c r="AL44" i="8" s="1"/>
  <c r="AO44" i="8"/>
  <c r="AQ44" i="8"/>
  <c r="AV44" i="8"/>
  <c r="AW44" i="8"/>
  <c r="AX44" i="8"/>
  <c r="AY44" i="8"/>
  <c r="AZ44" i="8"/>
  <c r="AB45" i="8"/>
  <c r="C44" i="6"/>
  <c r="AC45" i="8" s="1"/>
  <c r="D44" i="6"/>
  <c r="AE45" i="8" s="1"/>
  <c r="AF45" i="8"/>
  <c r="AG45" i="8"/>
  <c r="M44" i="6"/>
  <c r="AH45" i="8" s="1"/>
  <c r="N44" i="6"/>
  <c r="O44" i="6" s="1"/>
  <c r="Q44" i="6" s="1"/>
  <c r="AJ45" i="8" s="1"/>
  <c r="AK45" i="8" s="1"/>
  <c r="AL45" i="8" s="1"/>
  <c r="AO45" i="8"/>
  <c r="AB46" i="8"/>
  <c r="C45" i="6"/>
  <c r="AC46" i="8" s="1"/>
  <c r="D45" i="6"/>
  <c r="AE46" i="8" s="1"/>
  <c r="AF46" i="8"/>
  <c r="AG46" i="8"/>
  <c r="M45" i="6"/>
  <c r="AH46" i="8" s="1"/>
  <c r="N45" i="6"/>
  <c r="O45" i="6" s="1"/>
  <c r="Q45" i="6" s="1"/>
  <c r="AJ46" i="8" s="1"/>
  <c r="AK46" i="8" s="1"/>
  <c r="AL46" i="8" s="1"/>
  <c r="AO46" i="8"/>
  <c r="AQ46" i="8"/>
  <c r="AV46" i="8"/>
  <c r="AW46" i="8"/>
  <c r="AX46" i="8"/>
  <c r="AY46" i="8"/>
  <c r="AZ46" i="8"/>
  <c r="P47" i="8"/>
  <c r="AB47" i="8"/>
  <c r="C46" i="6"/>
  <c r="AC47" i="8" s="1"/>
  <c r="D46" i="6"/>
  <c r="AE47" i="8" s="1"/>
  <c r="AF47" i="8"/>
  <c r="AG47" i="8"/>
  <c r="M46" i="6"/>
  <c r="AH47" i="8" s="1"/>
  <c r="N46" i="6"/>
  <c r="O46" i="6" s="1"/>
  <c r="Q46" i="6" s="1"/>
  <c r="AJ47" i="8" s="1"/>
  <c r="AK47" i="8" s="1"/>
  <c r="AL47" i="8" s="1"/>
  <c r="AO47" i="8"/>
  <c r="AB48" i="8"/>
  <c r="C47" i="6"/>
  <c r="AC48" i="8" s="1"/>
  <c r="D47" i="6"/>
  <c r="AE48" i="8" s="1"/>
  <c r="AF48" i="8"/>
  <c r="AG48" i="8"/>
  <c r="M47" i="6"/>
  <c r="AH48" i="8" s="1"/>
  <c r="N47" i="6"/>
  <c r="O47" i="6" s="1"/>
  <c r="Q47" i="6" s="1"/>
  <c r="AJ48" i="8" s="1"/>
  <c r="AK48" i="8" s="1"/>
  <c r="AL48" i="8" s="1"/>
  <c r="AO48" i="8"/>
  <c r="AV48" i="8"/>
  <c r="AB49" i="8"/>
  <c r="C48" i="6"/>
  <c r="AC49" i="8" s="1"/>
  <c r="D48" i="6"/>
  <c r="AE49" i="8" s="1"/>
  <c r="AF49" i="8"/>
  <c r="AG49" i="8"/>
  <c r="M48" i="6"/>
  <c r="AH49" i="8" s="1"/>
  <c r="N48" i="6"/>
  <c r="O48" i="6" s="1"/>
  <c r="Q48" i="6" s="1"/>
  <c r="AJ49" i="8" s="1"/>
  <c r="AK49" i="8" s="1"/>
  <c r="AL49" i="8" s="1"/>
  <c r="AO49" i="8"/>
  <c r="AB50" i="8"/>
  <c r="C49" i="6"/>
  <c r="AC50" i="8"/>
  <c r="D49" i="6"/>
  <c r="AE50" i="8" s="1"/>
  <c r="AF50" i="8"/>
  <c r="AG50" i="8"/>
  <c r="M49" i="6"/>
  <c r="AH50" i="8" s="1"/>
  <c r="N49" i="6"/>
  <c r="O49" i="6" s="1"/>
  <c r="Q49" i="6" s="1"/>
  <c r="AJ50" i="8" s="1"/>
  <c r="AK50" i="8" s="1"/>
  <c r="AL50" i="8" s="1"/>
  <c r="AV50" i="8"/>
  <c r="AB51" i="8"/>
  <c r="C50" i="6"/>
  <c r="AC51" i="8" s="1"/>
  <c r="D50" i="6"/>
  <c r="AE51" i="8" s="1"/>
  <c r="AF51" i="8"/>
  <c r="AG51" i="8"/>
  <c r="M50" i="6"/>
  <c r="AH51" i="8" s="1"/>
  <c r="N50" i="6"/>
  <c r="O50" i="6" s="1"/>
  <c r="Q50" i="6" s="1"/>
  <c r="AJ51" i="8" s="1"/>
  <c r="AK51" i="8" s="1"/>
  <c r="AL51" i="8" s="1"/>
  <c r="AB52" i="8"/>
  <c r="C51" i="6"/>
  <c r="AC52" i="8" s="1"/>
  <c r="D51" i="6"/>
  <c r="AE52" i="8"/>
  <c r="AF52" i="8"/>
  <c r="AG52" i="8"/>
  <c r="M51" i="6"/>
  <c r="AH52" i="8"/>
  <c r="P51" i="6"/>
  <c r="AI52" i="8" s="1"/>
  <c r="N51" i="6"/>
  <c r="O51" i="6"/>
  <c r="Q51" i="6" s="1"/>
  <c r="AJ52" i="8" s="1"/>
  <c r="AK52" i="8" s="1"/>
  <c r="AL52" i="8" s="1"/>
  <c r="AO52" i="8"/>
  <c r="AQ52" i="8"/>
  <c r="AV52" i="8"/>
  <c r="AZ52" i="8"/>
  <c r="P53" i="8"/>
  <c r="AB53" i="8"/>
  <c r="C52" i="6"/>
  <c r="AC53" i="8"/>
  <c r="D52" i="6"/>
  <c r="AE53" i="8" s="1"/>
  <c r="AF53" i="8"/>
  <c r="AG53" i="8"/>
  <c r="M52" i="6"/>
  <c r="AH53" i="8" s="1"/>
  <c r="N52" i="6"/>
  <c r="O52" i="6" s="1"/>
  <c r="Q52" i="6" s="1"/>
  <c r="AJ53" i="8" s="1"/>
  <c r="AK53" i="8" s="1"/>
  <c r="AL53" i="8" s="1"/>
  <c r="AO53" i="8"/>
  <c r="AB54" i="8"/>
  <c r="C53" i="6"/>
  <c r="AC54" i="8" s="1"/>
  <c r="D53" i="6"/>
  <c r="AE54" i="8" s="1"/>
  <c r="AF54" i="8"/>
  <c r="AG54" i="8"/>
  <c r="M53" i="6"/>
  <c r="AH54" i="8" s="1"/>
  <c r="N53" i="6"/>
  <c r="O53" i="6" s="1"/>
  <c r="Q53" i="6" s="1"/>
  <c r="AJ54" i="8" s="1"/>
  <c r="AK54" i="8" s="1"/>
  <c r="AL54" i="8" s="1"/>
  <c r="AO54" i="8"/>
  <c r="AQ54" i="8"/>
  <c r="AV54" i="8"/>
  <c r="AZ54" i="8"/>
  <c r="AB55" i="8"/>
  <c r="C54" i="6"/>
  <c r="AC55" i="8" s="1"/>
  <c r="D54" i="6"/>
  <c r="AE55" i="8" s="1"/>
  <c r="AF55" i="8"/>
  <c r="AG55" i="8"/>
  <c r="M54" i="6"/>
  <c r="AH55" i="8" s="1"/>
  <c r="N54" i="6"/>
  <c r="O54" i="6" s="1"/>
  <c r="Q54" i="6" s="1"/>
  <c r="AJ55" i="8" s="1"/>
  <c r="AK55" i="8" s="1"/>
  <c r="AL55" i="8" s="1"/>
  <c r="AO55" i="8"/>
  <c r="P56" i="8"/>
  <c r="AB56" i="8"/>
  <c r="C55" i="6"/>
  <c r="AC56" i="8" s="1"/>
  <c r="D55" i="6"/>
  <c r="AE56" i="8" s="1"/>
  <c r="AF56" i="8"/>
  <c r="AG56" i="8"/>
  <c r="M55" i="6"/>
  <c r="AH56" i="8" s="1"/>
  <c r="N55" i="6"/>
  <c r="O55" i="6" s="1"/>
  <c r="Q55" i="6" s="1"/>
  <c r="AJ56" i="8" s="1"/>
  <c r="AK56" i="8" s="1"/>
  <c r="AL56" i="8" s="1"/>
  <c r="AQ56" i="8"/>
  <c r="AZ56" i="8"/>
  <c r="AB57" i="8"/>
  <c r="C56" i="6"/>
  <c r="AC57" i="8" s="1"/>
  <c r="D56" i="6"/>
  <c r="AE57" i="8" s="1"/>
  <c r="AF57" i="8"/>
  <c r="AG57" i="8"/>
  <c r="M56" i="6"/>
  <c r="AH57" i="8" s="1"/>
  <c r="N56" i="6"/>
  <c r="O56" i="6" s="1"/>
  <c r="Q56" i="6" s="1"/>
  <c r="AJ57" i="8" s="1"/>
  <c r="AK57" i="8" s="1"/>
  <c r="AL57" i="8" s="1"/>
  <c r="AB58" i="8"/>
  <c r="C57" i="6"/>
  <c r="AC58" i="8" s="1"/>
  <c r="D57" i="6"/>
  <c r="AE58" i="8" s="1"/>
  <c r="AF58" i="8"/>
  <c r="AG58" i="8"/>
  <c r="M57" i="6"/>
  <c r="AH58" i="8" s="1"/>
  <c r="N57" i="6"/>
  <c r="O57" i="6" s="1"/>
  <c r="Q57" i="6" s="1"/>
  <c r="AJ58" i="8" s="1"/>
  <c r="AK58" i="8" s="1"/>
  <c r="AL58" i="8" s="1"/>
  <c r="AQ58" i="8"/>
  <c r="AB59" i="8"/>
  <c r="C58" i="6"/>
  <c r="AC59" i="8" s="1"/>
  <c r="D58" i="6"/>
  <c r="AE59" i="8" s="1"/>
  <c r="AF59" i="8"/>
  <c r="AG59" i="8"/>
  <c r="M58" i="6"/>
  <c r="AH59" i="8" s="1"/>
  <c r="P58" i="6"/>
  <c r="AI59" i="8" s="1"/>
  <c r="N58" i="6"/>
  <c r="O58" i="6" s="1"/>
  <c r="Q58" i="6" s="1"/>
  <c r="AJ59" i="8" s="1"/>
  <c r="AK59" i="8" s="1"/>
  <c r="AL59" i="8" s="1"/>
  <c r="AO59" i="8"/>
  <c r="AB60" i="8"/>
  <c r="C59" i="6"/>
  <c r="AC60" i="8" s="1"/>
  <c r="D59" i="6"/>
  <c r="AE60" i="8" s="1"/>
  <c r="AF60" i="8"/>
  <c r="AG60" i="8"/>
  <c r="M59" i="6"/>
  <c r="AH60" i="8" s="1"/>
  <c r="P59" i="6"/>
  <c r="AI60" i="8" s="1"/>
  <c r="N59" i="6"/>
  <c r="O59" i="6" s="1"/>
  <c r="Q59" i="6" s="1"/>
  <c r="AJ60" i="8" s="1"/>
  <c r="AK60" i="8" s="1"/>
  <c r="AL60" i="8" s="1"/>
  <c r="AO60" i="8"/>
  <c r="AQ60" i="8"/>
  <c r="AV60" i="8"/>
  <c r="AZ60" i="8"/>
  <c r="AB61" i="8"/>
  <c r="C60" i="6"/>
  <c r="AC61" i="8" s="1"/>
  <c r="D60" i="6"/>
  <c r="AE61" i="8" s="1"/>
  <c r="AF61" i="8"/>
  <c r="AG61" i="8"/>
  <c r="M60" i="6"/>
  <c r="AH61" i="8" s="1"/>
  <c r="N60" i="6"/>
  <c r="O60" i="6" s="1"/>
  <c r="Q60" i="6" s="1"/>
  <c r="AJ61" i="8" s="1"/>
  <c r="AK61" i="8" s="1"/>
  <c r="AL61" i="8" s="1"/>
  <c r="AO61" i="8"/>
  <c r="AB62" i="8"/>
  <c r="C61" i="6"/>
  <c r="AC62" i="8" s="1"/>
  <c r="D61" i="6"/>
  <c r="AE62" i="8" s="1"/>
  <c r="AF62" i="8"/>
  <c r="AG62" i="8"/>
  <c r="M61" i="6"/>
  <c r="AH62" i="8" s="1"/>
  <c r="N61" i="6"/>
  <c r="O61" i="6" s="1"/>
  <c r="Q61" i="6" s="1"/>
  <c r="AJ62" i="8" s="1"/>
  <c r="AK62" i="8" s="1"/>
  <c r="AL62" i="8" s="1"/>
  <c r="AO62" i="8"/>
  <c r="AQ62" i="8"/>
  <c r="AV62" i="8"/>
  <c r="AZ62" i="8"/>
  <c r="AB63" i="8"/>
  <c r="C62" i="6"/>
  <c r="AC63" i="8" s="1"/>
  <c r="D62" i="6"/>
  <c r="AE63" i="8" s="1"/>
  <c r="AF63" i="8"/>
  <c r="AG63" i="8"/>
  <c r="M62" i="6"/>
  <c r="AH63" i="8" s="1"/>
  <c r="N62" i="6"/>
  <c r="O62" i="6" s="1"/>
  <c r="Q62" i="6" s="1"/>
  <c r="AJ63" i="8" s="1"/>
  <c r="AK63" i="8" s="1"/>
  <c r="AL63" i="8" s="1"/>
  <c r="AO63" i="8"/>
  <c r="C64" i="8"/>
  <c r="D65" i="8"/>
  <c r="E65" i="8" s="1"/>
  <c r="P64" i="8"/>
  <c r="V64" i="8"/>
  <c r="W64" i="8" s="1"/>
  <c r="AB64" i="8"/>
  <c r="C63" i="6"/>
  <c r="AC64" i="8" s="1"/>
  <c r="D63" i="6"/>
  <c r="AE64" i="8" s="1"/>
  <c r="AF64" i="8"/>
  <c r="AG64" i="8"/>
  <c r="M63" i="6"/>
  <c r="AH64" i="8" s="1"/>
  <c r="P63" i="6"/>
  <c r="AI64" i="8" s="1"/>
  <c r="N63" i="6"/>
  <c r="O63" i="6" s="1"/>
  <c r="Q63" i="6" s="1"/>
  <c r="AJ64" i="8" s="1"/>
  <c r="AK64" i="8" s="1"/>
  <c r="AL64" i="8" s="1"/>
  <c r="AO64" i="8"/>
  <c r="AV64" i="8"/>
  <c r="P65" i="8"/>
  <c r="AB65" i="8"/>
  <c r="C64" i="6"/>
  <c r="AC65" i="8" s="1"/>
  <c r="D64" i="6"/>
  <c r="AE65" i="8"/>
  <c r="AF65" i="8"/>
  <c r="AG65" i="8"/>
  <c r="M64" i="6"/>
  <c r="AH65" i="8"/>
  <c r="P64" i="6"/>
  <c r="AI65" i="8" s="1"/>
  <c r="N64" i="6"/>
  <c r="O64" i="6"/>
  <c r="Q64" i="6" s="1"/>
  <c r="AJ65" i="8" s="1"/>
  <c r="AK65" i="8" s="1"/>
  <c r="AL65" i="8" s="1"/>
  <c r="C66" i="8"/>
  <c r="D66" i="8"/>
  <c r="E66" i="8" s="1"/>
  <c r="D67" i="8"/>
  <c r="E67" i="8" s="1"/>
  <c r="P66" i="8"/>
  <c r="V66" i="8"/>
  <c r="W66" i="8" s="1"/>
  <c r="AB66" i="8"/>
  <c r="C65" i="6"/>
  <c r="AC66" i="8"/>
  <c r="D65" i="6"/>
  <c r="AE66" i="8" s="1"/>
  <c r="AF66" i="8"/>
  <c r="AG66" i="8"/>
  <c r="M65" i="6"/>
  <c r="AH66" i="8" s="1"/>
  <c r="N65" i="6"/>
  <c r="O65" i="6" s="1"/>
  <c r="Q65" i="6" s="1"/>
  <c r="AJ66" i="8" s="1"/>
  <c r="AK66" i="8" s="1"/>
  <c r="AL66" i="8" s="1"/>
  <c r="AV66" i="8"/>
  <c r="AB67" i="8"/>
  <c r="C66" i="6"/>
  <c r="AC67" i="8" s="1"/>
  <c r="D66" i="6"/>
  <c r="AE67" i="8" s="1"/>
  <c r="AF67" i="8"/>
  <c r="AG67" i="8"/>
  <c r="M66" i="6"/>
  <c r="AH67" i="8" s="1"/>
  <c r="N66" i="6"/>
  <c r="O66" i="6" s="1"/>
  <c r="Q66" i="6" s="1"/>
  <c r="AJ67" i="8" s="1"/>
  <c r="AK67" i="8" s="1"/>
  <c r="AL67" i="8" s="1"/>
  <c r="C68" i="8"/>
  <c r="D68" i="8"/>
  <c r="E68" i="8" s="1"/>
  <c r="D69" i="8"/>
  <c r="E69" i="8" s="1"/>
  <c r="V68" i="8"/>
  <c r="W68" i="8" s="1"/>
  <c r="AB68" i="8"/>
  <c r="C67" i="6"/>
  <c r="AC68" i="8" s="1"/>
  <c r="D67" i="6"/>
  <c r="AE68" i="8" s="1"/>
  <c r="AF68" i="8"/>
  <c r="AG68" i="8"/>
  <c r="M67" i="6"/>
  <c r="AH68" i="8" s="1"/>
  <c r="N67" i="6"/>
  <c r="O67" i="6" s="1"/>
  <c r="Q67" i="6" s="1"/>
  <c r="AJ68" i="8" s="1"/>
  <c r="AK68" i="8" s="1"/>
  <c r="AL68" i="8" s="1"/>
  <c r="AO68" i="8"/>
  <c r="AQ68" i="8"/>
  <c r="AV68" i="8"/>
  <c r="AZ68" i="8"/>
  <c r="AB69" i="8"/>
  <c r="C68" i="6"/>
  <c r="AC69" i="8" s="1"/>
  <c r="D68" i="6"/>
  <c r="AE69" i="8" s="1"/>
  <c r="AF69" i="8"/>
  <c r="AG69" i="8"/>
  <c r="M68" i="6"/>
  <c r="AH69" i="8" s="1"/>
  <c r="N68" i="6"/>
  <c r="O68" i="6" s="1"/>
  <c r="Q68" i="6" s="1"/>
  <c r="AJ69" i="8" s="1"/>
  <c r="AK69" i="8" s="1"/>
  <c r="AL69" i="8" s="1"/>
  <c r="AO69" i="8"/>
  <c r="C70" i="8"/>
  <c r="D71" i="8"/>
  <c r="E71" i="8" s="1"/>
  <c r="V70" i="8"/>
  <c r="W70" i="8" s="1"/>
  <c r="AB70" i="8"/>
  <c r="C69" i="6"/>
  <c r="AC70" i="8" s="1"/>
  <c r="D69" i="6"/>
  <c r="AE70" i="8" s="1"/>
  <c r="AF70" i="8"/>
  <c r="AG70" i="8"/>
  <c r="M69" i="6"/>
  <c r="AH70" i="8" s="1"/>
  <c r="N69" i="6"/>
  <c r="O69" i="6" s="1"/>
  <c r="Q69" i="6" s="1"/>
  <c r="AJ70" i="8" s="1"/>
  <c r="AK70" i="8" s="1"/>
  <c r="AL70" i="8" s="1"/>
  <c r="AO70" i="8"/>
  <c r="AQ70" i="8"/>
  <c r="AV70" i="8"/>
  <c r="AZ70" i="8"/>
  <c r="P71" i="8"/>
  <c r="AB71" i="8"/>
  <c r="C70" i="6"/>
  <c r="AC71" i="8" s="1"/>
  <c r="D70" i="6"/>
  <c r="AE71" i="8" s="1"/>
  <c r="AF71" i="8"/>
  <c r="AG71" i="8"/>
  <c r="M70" i="6"/>
  <c r="AH71" i="8" s="1"/>
  <c r="P70" i="6"/>
  <c r="AI71" i="8" s="1"/>
  <c r="N70" i="6"/>
  <c r="O70" i="6" s="1"/>
  <c r="Q70" i="6" s="1"/>
  <c r="AJ71" i="8" s="1"/>
  <c r="AK71" i="8" s="1"/>
  <c r="AL71" i="8" s="1"/>
  <c r="AO71" i="8"/>
  <c r="C72" i="8"/>
  <c r="D73" i="8"/>
  <c r="E73" i="8" s="1"/>
  <c r="P72" i="8"/>
  <c r="V72" i="8"/>
  <c r="W72" i="8" s="1"/>
  <c r="AB72" i="8"/>
  <c r="C71" i="6"/>
  <c r="AC72" i="8" s="1"/>
  <c r="D71" i="6"/>
  <c r="AE72" i="8" s="1"/>
  <c r="AF72" i="8"/>
  <c r="AG72" i="8"/>
  <c r="M71" i="6"/>
  <c r="AH72" i="8" s="1"/>
  <c r="N71" i="6"/>
  <c r="O71" i="6" s="1"/>
  <c r="Q71" i="6" s="1"/>
  <c r="AJ72" i="8" s="1"/>
  <c r="AK72" i="8" s="1"/>
  <c r="AL72" i="8" s="1"/>
  <c r="AO72" i="8"/>
  <c r="AV72" i="8"/>
  <c r="AB73" i="8"/>
  <c r="C72" i="6"/>
  <c r="AC73" i="8" s="1"/>
  <c r="D72" i="6"/>
  <c r="AE73" i="8" s="1"/>
  <c r="AF73" i="8"/>
  <c r="AG73" i="8"/>
  <c r="M72" i="6"/>
  <c r="P72" i="6" s="1"/>
  <c r="AI73" i="8" s="1"/>
  <c r="N72" i="6"/>
  <c r="O72" i="6" s="1"/>
  <c r="Q72" i="6" s="1"/>
  <c r="AJ73" i="8" s="1"/>
  <c r="AK73" i="8" s="1"/>
  <c r="AL73" i="8" s="1"/>
  <c r="C74" i="8"/>
  <c r="D74" i="8"/>
  <c r="E74" i="8" s="1"/>
  <c r="D75" i="8"/>
  <c r="E75" i="8" s="1"/>
  <c r="V74" i="8"/>
  <c r="W74" i="8" s="1"/>
  <c r="AB74" i="8"/>
  <c r="C73" i="6"/>
  <c r="AC74" i="8" s="1"/>
  <c r="D73" i="6"/>
  <c r="AE74" i="8" s="1"/>
  <c r="AF74" i="8"/>
  <c r="AG74" i="8"/>
  <c r="M73" i="6"/>
  <c r="AH74" i="8" s="1"/>
  <c r="N73" i="6"/>
  <c r="O73" i="6" s="1"/>
  <c r="Q73" i="6" s="1"/>
  <c r="AJ74" i="8" s="1"/>
  <c r="AK74" i="8" s="1"/>
  <c r="AL74" i="8" s="1"/>
  <c r="AQ74" i="8"/>
  <c r="AB75" i="8"/>
  <c r="C74" i="6"/>
  <c r="AC75" i="8" s="1"/>
  <c r="D74" i="6"/>
  <c r="AE75" i="8" s="1"/>
  <c r="AF75" i="8"/>
  <c r="AG75" i="8"/>
  <c r="M74" i="6"/>
  <c r="AH75" i="8" s="1"/>
  <c r="N74" i="6"/>
  <c r="O74" i="6" s="1"/>
  <c r="Q74" i="6" s="1"/>
  <c r="AJ75" i="8" s="1"/>
  <c r="AK75" i="8" s="1"/>
  <c r="AL75" i="8" s="1"/>
  <c r="AO75" i="8"/>
  <c r="C76" i="8"/>
  <c r="D77" i="8"/>
  <c r="E77" i="8" s="1"/>
  <c r="P76" i="8"/>
  <c r="V76" i="8"/>
  <c r="W76" i="8" s="1"/>
  <c r="AB76" i="8"/>
  <c r="C75" i="6"/>
  <c r="AC76" i="8"/>
  <c r="D75" i="6"/>
  <c r="AE76" i="8" s="1"/>
  <c r="AF76" i="8"/>
  <c r="AG76" i="8"/>
  <c r="M75" i="6"/>
  <c r="AH76" i="8" s="1"/>
  <c r="N75" i="6"/>
  <c r="O75" i="6" s="1"/>
  <c r="Q75" i="6" s="1"/>
  <c r="AJ76" i="8" s="1"/>
  <c r="AK76" i="8" s="1"/>
  <c r="AL76" i="8" s="1"/>
  <c r="AO76" i="8"/>
  <c r="AQ76" i="8"/>
  <c r="AV76" i="8"/>
  <c r="AZ76" i="8"/>
  <c r="AB77" i="8"/>
  <c r="C76" i="6"/>
  <c r="AC77" i="8" s="1"/>
  <c r="D76" i="6"/>
  <c r="AE77" i="8" s="1"/>
  <c r="AF77" i="8"/>
  <c r="AG77" i="8"/>
  <c r="M76" i="6"/>
  <c r="AH77" i="8" s="1"/>
  <c r="N76" i="6"/>
  <c r="O76" i="6" s="1"/>
  <c r="Q76" i="6" s="1"/>
  <c r="AJ77" i="8" s="1"/>
  <c r="AK77" i="8" s="1"/>
  <c r="AL77" i="8" s="1"/>
  <c r="AO77" i="8"/>
  <c r="AQ77" i="8"/>
  <c r="AZ77" i="8"/>
  <c r="C78" i="8"/>
  <c r="D78" i="8"/>
  <c r="E78" i="8" s="1"/>
  <c r="D79" i="8"/>
  <c r="E79" i="8" s="1"/>
  <c r="P78" i="8"/>
  <c r="V78" i="8"/>
  <c r="W78" i="8" s="1"/>
  <c r="AB78" i="8"/>
  <c r="C77" i="6"/>
  <c r="AC78" i="8" s="1"/>
  <c r="D77" i="6"/>
  <c r="AE78" i="8" s="1"/>
  <c r="AF78" i="8"/>
  <c r="AG78" i="8"/>
  <c r="M77" i="6"/>
  <c r="AH78" i="8" s="1"/>
  <c r="N77" i="6"/>
  <c r="O77" i="6" s="1"/>
  <c r="Q77" i="6" s="1"/>
  <c r="AJ78" i="8" s="1"/>
  <c r="AK78" i="8" s="1"/>
  <c r="AL78" i="8" s="1"/>
  <c r="AO78" i="8"/>
  <c r="AQ78" i="8"/>
  <c r="AV78" i="8"/>
  <c r="AZ78" i="8"/>
  <c r="AB79" i="8"/>
  <c r="C78" i="6"/>
  <c r="AC79" i="8" s="1"/>
  <c r="D78" i="6"/>
  <c r="AE79" i="8" s="1"/>
  <c r="AF79" i="8"/>
  <c r="AG79" i="8"/>
  <c r="M78" i="6"/>
  <c r="AH79" i="8" s="1"/>
  <c r="P78" i="6"/>
  <c r="AI79" i="8" s="1"/>
  <c r="N78" i="6"/>
  <c r="O78" i="6" s="1"/>
  <c r="Q78" i="6" s="1"/>
  <c r="AJ79" i="8" s="1"/>
  <c r="AK79" i="8" s="1"/>
  <c r="AL79" i="8" s="1"/>
  <c r="AO79" i="8"/>
  <c r="C80" i="8"/>
  <c r="D80" i="8"/>
  <c r="E80" i="8" s="1"/>
  <c r="D81" i="8"/>
  <c r="E81" i="8" s="1"/>
  <c r="V80" i="8"/>
  <c r="W80" i="8" s="1"/>
  <c r="AB80" i="8"/>
  <c r="C79" i="6"/>
  <c r="AC80" i="8" s="1"/>
  <c r="D79" i="6"/>
  <c r="AE80" i="8" s="1"/>
  <c r="AF80" i="8"/>
  <c r="AG80" i="8"/>
  <c r="M79" i="6"/>
  <c r="AH80" i="8" s="1"/>
  <c r="N79" i="6"/>
  <c r="O79" i="6" s="1"/>
  <c r="Q79" i="6" s="1"/>
  <c r="AJ80" i="8" s="1"/>
  <c r="AK80" i="8" s="1"/>
  <c r="AL80" i="8" s="1"/>
  <c r="AO80" i="8"/>
  <c r="AB81" i="8"/>
  <c r="C80" i="6"/>
  <c r="AC81" i="8" s="1"/>
  <c r="D80" i="6"/>
  <c r="AE81" i="8" s="1"/>
  <c r="AF81" i="8"/>
  <c r="AG81" i="8"/>
  <c r="M80" i="6"/>
  <c r="AH81" i="8" s="1"/>
  <c r="N80" i="6"/>
  <c r="O80" i="6" s="1"/>
  <c r="Q80" i="6" s="1"/>
  <c r="AJ81" i="8" s="1"/>
  <c r="AK81" i="8" s="1"/>
  <c r="AL81" i="8" s="1"/>
  <c r="C82" i="8"/>
  <c r="D82" i="8"/>
  <c r="E82" i="8" s="1"/>
  <c r="D83" i="8"/>
  <c r="E83" i="8" s="1"/>
  <c r="V82" i="8"/>
  <c r="W82" i="8" s="1"/>
  <c r="AB82" i="8"/>
  <c r="C81" i="6"/>
  <c r="AC82" i="8" s="1"/>
  <c r="D81" i="6"/>
  <c r="AE82" i="8" s="1"/>
  <c r="AF82" i="8"/>
  <c r="AG82" i="8"/>
  <c r="M81" i="6"/>
  <c r="AH82" i="8" s="1"/>
  <c r="N81" i="6"/>
  <c r="O81" i="6" s="1"/>
  <c r="Q81" i="6" s="1"/>
  <c r="AJ82" i="8" s="1"/>
  <c r="AK82" i="8" s="1"/>
  <c r="AL82" i="8" s="1"/>
  <c r="AO82" i="8"/>
  <c r="AQ82" i="8"/>
  <c r="AV82" i="8"/>
  <c r="AZ82" i="8"/>
  <c r="AB83" i="8"/>
  <c r="C82" i="6"/>
  <c r="AC83" i="8" s="1"/>
  <c r="D82" i="6"/>
  <c r="AE83" i="8"/>
  <c r="AF83" i="8"/>
  <c r="AG83" i="8"/>
  <c r="M82" i="6"/>
  <c r="AH83" i="8"/>
  <c r="P82" i="6"/>
  <c r="AI83" i="8" s="1"/>
  <c r="N82" i="6"/>
  <c r="O82" i="6"/>
  <c r="Q82" i="6" s="1"/>
  <c r="AJ83" i="8" s="1"/>
  <c r="AK83" i="8" s="1"/>
  <c r="AL83" i="8" s="1"/>
  <c r="AO83" i="8"/>
  <c r="B3" i="7"/>
  <c r="C3" i="7" s="1"/>
  <c r="A5" i="7"/>
  <c r="B5" i="7"/>
  <c r="A7" i="7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B7" i="7"/>
  <c r="C8" i="7" s="1"/>
  <c r="B9" i="7"/>
  <c r="B11" i="7"/>
  <c r="C11" i="7" s="1"/>
  <c r="B13" i="7"/>
  <c r="B15" i="7"/>
  <c r="C15" i="7" s="1"/>
  <c r="B17" i="7"/>
  <c r="B19" i="7"/>
  <c r="C19" i="7" s="1"/>
  <c r="B21" i="7"/>
  <c r="B23" i="7"/>
  <c r="C23" i="7" s="1"/>
  <c r="B25" i="7"/>
  <c r="B27" i="7"/>
  <c r="C27" i="7" s="1"/>
  <c r="B29" i="7"/>
  <c r="B31" i="7"/>
  <c r="C31" i="7" s="1"/>
  <c r="B33" i="7"/>
  <c r="R33" i="7" s="1"/>
  <c r="B35" i="7"/>
  <c r="C35" i="7" s="1"/>
  <c r="B37" i="7"/>
  <c r="R37" i="7" s="1"/>
  <c r="B39" i="7"/>
  <c r="C39" i="7" s="1"/>
  <c r="B41" i="7"/>
  <c r="R41" i="7" s="1"/>
  <c r="B43" i="7"/>
  <c r="C43" i="7" s="1"/>
  <c r="B45" i="7"/>
  <c r="R45" i="7" s="1"/>
  <c r="B47" i="7"/>
  <c r="C47" i="7" s="1"/>
  <c r="B49" i="7"/>
  <c r="R49" i="7" s="1"/>
  <c r="B51" i="7"/>
  <c r="C51" i="7" s="1"/>
  <c r="B53" i="7"/>
  <c r="R53" i="7" s="1"/>
  <c r="B55" i="7"/>
  <c r="C55" i="7" s="1"/>
  <c r="C56" i="7"/>
  <c r="E56" i="7" s="1"/>
  <c r="B57" i="7"/>
  <c r="R57" i="7" s="1"/>
  <c r="B59" i="7"/>
  <c r="C59" i="7" s="1"/>
  <c r="B61" i="7"/>
  <c r="R61" i="7" s="1"/>
  <c r="B63" i="7"/>
  <c r="C63" i="7" s="1"/>
  <c r="B65" i="7"/>
  <c r="R65" i="7" s="1"/>
  <c r="B67" i="7"/>
  <c r="C67" i="7" s="1"/>
  <c r="O67" i="7" s="1"/>
  <c r="B69" i="7"/>
  <c r="R69" i="7" s="1"/>
  <c r="B71" i="7"/>
  <c r="C71" i="7" s="1"/>
  <c r="B73" i="7"/>
  <c r="C73" i="7" s="1"/>
  <c r="B75" i="7"/>
  <c r="C75" i="7" s="1"/>
  <c r="B77" i="7"/>
  <c r="C77" i="7" s="1"/>
  <c r="B79" i="7"/>
  <c r="C79" i="7" s="1"/>
  <c r="B81" i="7"/>
  <c r="C81" i="7" s="1"/>
  <c r="R3" i="6"/>
  <c r="A4" i="6"/>
  <c r="R4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AO29" i="8" l="1"/>
  <c r="AP29" i="8"/>
  <c r="AO26" i="8"/>
  <c r="AP26" i="8" s="1"/>
  <c r="AO17" i="8"/>
  <c r="AP17" i="8" s="1"/>
  <c r="W4" i="8"/>
  <c r="X4" i="8" s="1"/>
  <c r="P83" i="8"/>
  <c r="P75" i="8"/>
  <c r="AO74" i="8"/>
  <c r="P73" i="8"/>
  <c r="P70" i="8"/>
  <c r="P69" i="8"/>
  <c r="AQ66" i="8"/>
  <c r="P63" i="8"/>
  <c r="P62" i="8"/>
  <c r="P59" i="8"/>
  <c r="AO58" i="8"/>
  <c r="P58" i="8"/>
  <c r="P55" i="8"/>
  <c r="P52" i="8"/>
  <c r="AQ50" i="8"/>
  <c r="P49" i="8"/>
  <c r="P45" i="8"/>
  <c r="P44" i="8"/>
  <c r="AY42" i="8"/>
  <c r="AQ42" i="8"/>
  <c r="P36" i="6"/>
  <c r="AI37" i="8" s="1"/>
  <c r="AO35" i="8"/>
  <c r="P35" i="8"/>
  <c r="AW34" i="8"/>
  <c r="P33" i="8"/>
  <c r="P32" i="8"/>
  <c r="P29" i="8"/>
  <c r="F29" i="2" s="1"/>
  <c r="P26" i="8"/>
  <c r="F26" i="2" s="1"/>
  <c r="P23" i="8"/>
  <c r="F23" i="2" s="1"/>
  <c r="AO11" i="8"/>
  <c r="P81" i="8"/>
  <c r="P80" i="8"/>
  <c r="P77" i="8"/>
  <c r="P74" i="6"/>
  <c r="AI75" i="8" s="1"/>
  <c r="AZ74" i="8"/>
  <c r="P74" i="8"/>
  <c r="P68" i="6"/>
  <c r="AI69" i="8" s="1"/>
  <c r="P68" i="8"/>
  <c r="AO67" i="8"/>
  <c r="P67" i="8"/>
  <c r="AO66" i="8"/>
  <c r="P62" i="6"/>
  <c r="AI63" i="8" s="1"/>
  <c r="P61" i="8"/>
  <c r="AZ58" i="8"/>
  <c r="P57" i="8"/>
  <c r="P54" i="8"/>
  <c r="AO51" i="8"/>
  <c r="P51" i="8"/>
  <c r="AO50" i="8"/>
  <c r="P48" i="6"/>
  <c r="AI49" i="8" s="1"/>
  <c r="AO43" i="8"/>
  <c r="AX42" i="8"/>
  <c r="AO42" i="8"/>
  <c r="P39" i="8"/>
  <c r="P38" i="8"/>
  <c r="AZ34" i="8"/>
  <c r="AV34" i="8"/>
  <c r="P31" i="8"/>
  <c r="F31" i="2" s="1"/>
  <c r="P28" i="8"/>
  <c r="F28" i="2" s="1"/>
  <c r="P25" i="8"/>
  <c r="F25" i="2" s="1"/>
  <c r="P18" i="6"/>
  <c r="AI19" i="8" s="1"/>
  <c r="P81" i="6"/>
  <c r="AI82" i="8" s="1"/>
  <c r="P82" i="8"/>
  <c r="AV80" i="8"/>
  <c r="P79" i="8"/>
  <c r="AV74" i="8"/>
  <c r="AZ66" i="8"/>
  <c r="P60" i="8"/>
  <c r="AV58" i="8"/>
  <c r="P56" i="6"/>
  <c r="AI57" i="8" s="1"/>
  <c r="AZ50" i="8"/>
  <c r="P50" i="8"/>
  <c r="P48" i="8"/>
  <c r="P46" i="8"/>
  <c r="P43" i="8"/>
  <c r="AW42" i="8"/>
  <c r="P42" i="8"/>
  <c r="P41" i="8"/>
  <c r="P38" i="6"/>
  <c r="AI39" i="8" s="1"/>
  <c r="P37" i="6"/>
  <c r="AI38" i="8" s="1"/>
  <c r="AY34" i="8"/>
  <c r="AQ34" i="8"/>
  <c r="P27" i="8"/>
  <c r="F27" i="2" s="1"/>
  <c r="P14" i="6"/>
  <c r="AI15" i="8" s="1"/>
  <c r="P13" i="6"/>
  <c r="AI14" i="8" s="1"/>
  <c r="P10" i="6"/>
  <c r="AI11" i="8" s="1"/>
  <c r="C80" i="7"/>
  <c r="D80" i="7" s="1"/>
  <c r="C40" i="7"/>
  <c r="E40" i="7" s="1"/>
  <c r="AP45" i="8"/>
  <c r="AO7" i="8"/>
  <c r="I72" i="5"/>
  <c r="H45" i="5"/>
  <c r="K80" i="7"/>
  <c r="R67" i="7"/>
  <c r="C52" i="7"/>
  <c r="E52" i="7" s="1"/>
  <c r="P80" i="6"/>
  <c r="AI81" i="8" s="1"/>
  <c r="P76" i="6"/>
  <c r="AI77" i="8" s="1"/>
  <c r="AH73" i="8"/>
  <c r="P71" i="6"/>
  <c r="AI72" i="8" s="1"/>
  <c r="W69" i="8"/>
  <c r="X69" i="8" s="1"/>
  <c r="P66" i="6"/>
  <c r="AI67" i="8" s="1"/>
  <c r="P61" i="6"/>
  <c r="AI62" i="8" s="1"/>
  <c r="P57" i="6"/>
  <c r="AI58" i="8" s="1"/>
  <c r="P55" i="6"/>
  <c r="AI56" i="8" s="1"/>
  <c r="P54" i="6"/>
  <c r="AI55" i="8" s="1"/>
  <c r="P50" i="6"/>
  <c r="AI51" i="8" s="1"/>
  <c r="P47" i="6"/>
  <c r="AI48" i="8" s="1"/>
  <c r="P46" i="6"/>
  <c r="AI47" i="8" s="1"/>
  <c r="P45" i="6"/>
  <c r="AI46" i="8" s="1"/>
  <c r="P35" i="6"/>
  <c r="AI36" i="8" s="1"/>
  <c r="P34" i="6"/>
  <c r="AI35" i="8" s="1"/>
  <c r="P33" i="6"/>
  <c r="AI34" i="8" s="1"/>
  <c r="P30" i="6"/>
  <c r="AI31" i="8" s="1"/>
  <c r="P26" i="6"/>
  <c r="AI27" i="8" s="1"/>
  <c r="P23" i="6"/>
  <c r="AI24" i="8" s="1"/>
  <c r="P21" i="6"/>
  <c r="AI22" i="8" s="1"/>
  <c r="AO19" i="8"/>
  <c r="P17" i="6"/>
  <c r="AI18" i="8" s="1"/>
  <c r="P11" i="6"/>
  <c r="AI12" i="8" s="1"/>
  <c r="P9" i="6"/>
  <c r="AI10" i="8" s="1"/>
  <c r="P8" i="6"/>
  <c r="AI9" i="8" s="1"/>
  <c r="P6" i="6"/>
  <c r="AI7" i="8" s="1"/>
  <c r="AP61" i="8"/>
  <c r="AP6" i="8"/>
  <c r="H77" i="5"/>
  <c r="H73" i="5"/>
  <c r="H49" i="5"/>
  <c r="H41" i="5"/>
  <c r="E79" i="7"/>
  <c r="O79" i="7"/>
  <c r="O80" i="7"/>
  <c r="G80" i="7"/>
  <c r="R79" i="7"/>
  <c r="R77" i="7"/>
  <c r="C72" i="7"/>
  <c r="C68" i="7"/>
  <c r="Q68" i="7" s="1"/>
  <c r="C64" i="7"/>
  <c r="C60" i="7"/>
  <c r="K52" i="7"/>
  <c r="C48" i="7"/>
  <c r="E48" i="7" s="1"/>
  <c r="C44" i="7"/>
  <c r="P79" i="6"/>
  <c r="AI80" i="8" s="1"/>
  <c r="P77" i="6"/>
  <c r="AI78" i="8" s="1"/>
  <c r="P75" i="6"/>
  <c r="AI76" i="8" s="1"/>
  <c r="P73" i="6"/>
  <c r="AI74" i="8" s="1"/>
  <c r="AD71" i="8"/>
  <c r="P69" i="6"/>
  <c r="AI70" i="8" s="1"/>
  <c r="P67" i="6"/>
  <c r="AI68" i="8" s="1"/>
  <c r="P65" i="6"/>
  <c r="AI66" i="8" s="1"/>
  <c r="P60" i="6"/>
  <c r="AI61" i="8" s="1"/>
  <c r="AD56" i="8"/>
  <c r="AD55" i="8"/>
  <c r="P53" i="6"/>
  <c r="AI54" i="8" s="1"/>
  <c r="P52" i="6"/>
  <c r="AI53" i="8" s="1"/>
  <c r="P49" i="6"/>
  <c r="AI50" i="8" s="1"/>
  <c r="P44" i="6"/>
  <c r="AI45" i="8" s="1"/>
  <c r="P40" i="6"/>
  <c r="AI41" i="8" s="1"/>
  <c r="P39" i="6"/>
  <c r="AI40" i="8" s="1"/>
  <c r="P32" i="6"/>
  <c r="AI33" i="8" s="1"/>
  <c r="P31" i="6"/>
  <c r="AI32" i="8" s="1"/>
  <c r="AD31" i="8"/>
  <c r="P27" i="6"/>
  <c r="AI28" i="8" s="1"/>
  <c r="P19" i="6"/>
  <c r="AI20" i="8" s="1"/>
  <c r="P15" i="6"/>
  <c r="AI16" i="8" s="1"/>
  <c r="G60" i="8"/>
  <c r="G52" i="8"/>
  <c r="F52" i="8" s="1"/>
  <c r="G44" i="8"/>
  <c r="F44" i="8" s="1"/>
  <c r="H81" i="3"/>
  <c r="H73" i="3"/>
  <c r="H65" i="3"/>
  <c r="H57" i="3"/>
  <c r="H49" i="3"/>
  <c r="H41" i="3"/>
  <c r="I77" i="3"/>
  <c r="I69" i="3"/>
  <c r="I61" i="3"/>
  <c r="I53" i="3"/>
  <c r="I45" i="3"/>
  <c r="G84" i="4"/>
  <c r="T84" i="4" s="1"/>
  <c r="G76" i="4"/>
  <c r="T76" i="4" s="1"/>
  <c r="I75" i="8" s="1"/>
  <c r="G68" i="4"/>
  <c r="T68" i="4" s="1"/>
  <c r="G60" i="4"/>
  <c r="T60" i="4" s="1"/>
  <c r="G52" i="4"/>
  <c r="T52" i="4" s="1"/>
  <c r="G46" i="4"/>
  <c r="T46" i="4" s="1"/>
  <c r="G36" i="4"/>
  <c r="T36" i="4" s="1"/>
  <c r="U83" i="4"/>
  <c r="U75" i="4"/>
  <c r="U67" i="4"/>
  <c r="U59" i="4"/>
  <c r="U51" i="4"/>
  <c r="U35" i="4"/>
  <c r="AD11" i="8"/>
  <c r="AD10" i="8"/>
  <c r="AD9" i="8"/>
  <c r="P7" i="6"/>
  <c r="AI8" i="8" s="1"/>
  <c r="AP69" i="8"/>
  <c r="AZ69" i="8" s="1"/>
  <c r="AP53" i="8"/>
  <c r="AP37" i="8"/>
  <c r="P3" i="6"/>
  <c r="AI4" i="8" s="1"/>
  <c r="I64" i="5"/>
  <c r="I52" i="5"/>
  <c r="I48" i="5"/>
  <c r="I44" i="5"/>
  <c r="I40" i="5"/>
  <c r="H77" i="3"/>
  <c r="H69" i="3"/>
  <c r="H61" i="3"/>
  <c r="H53" i="3"/>
  <c r="H45" i="3"/>
  <c r="I81" i="3"/>
  <c r="I73" i="3"/>
  <c r="I65" i="3"/>
  <c r="I57" i="3"/>
  <c r="I49" i="3"/>
  <c r="I41" i="3"/>
  <c r="G80" i="4"/>
  <c r="T80" i="4" s="1"/>
  <c r="I79" i="8" s="1"/>
  <c r="G72" i="4"/>
  <c r="T72" i="4" s="1"/>
  <c r="I71" i="8" s="1"/>
  <c r="G64" i="4"/>
  <c r="T64" i="4" s="1"/>
  <c r="G56" i="4"/>
  <c r="T56" i="4" s="1"/>
  <c r="G48" i="4"/>
  <c r="T48" i="4" s="1"/>
  <c r="G42" i="4"/>
  <c r="T42" i="4" s="1"/>
  <c r="U79" i="4"/>
  <c r="U71" i="4"/>
  <c r="U63" i="4"/>
  <c r="U55" i="4"/>
  <c r="U47" i="4"/>
  <c r="C36" i="7"/>
  <c r="G36" i="8"/>
  <c r="F36" i="8" s="1"/>
  <c r="H37" i="3"/>
  <c r="I37" i="3" s="1"/>
  <c r="AP28" i="8"/>
  <c r="C12" i="7"/>
  <c r="H5" i="5"/>
  <c r="I4" i="5" s="1"/>
  <c r="C32" i="7"/>
  <c r="E32" i="7" s="1"/>
  <c r="C28" i="7"/>
  <c r="G6" i="4"/>
  <c r="T6" i="4" s="1"/>
  <c r="I5" i="8" s="1"/>
  <c r="J5" i="8" s="1"/>
  <c r="H29" i="3"/>
  <c r="H21" i="3"/>
  <c r="H13" i="3"/>
  <c r="I33" i="3"/>
  <c r="G30" i="4"/>
  <c r="T30" i="4" s="1"/>
  <c r="I29" i="8" s="1"/>
  <c r="J29" i="8" s="1"/>
  <c r="G24" i="4"/>
  <c r="T24" i="4" s="1"/>
  <c r="I23" i="8" s="1"/>
  <c r="J23" i="8" s="1"/>
  <c r="G20" i="4"/>
  <c r="T20" i="4" s="1"/>
  <c r="G16" i="4"/>
  <c r="T16" i="4" s="1"/>
  <c r="G12" i="4"/>
  <c r="T12" i="4" s="1"/>
  <c r="G8" i="4"/>
  <c r="T8" i="4" s="1"/>
  <c r="C4" i="7"/>
  <c r="H33" i="3"/>
  <c r="H25" i="3"/>
  <c r="H17" i="3"/>
  <c r="H9" i="3"/>
  <c r="G32" i="4"/>
  <c r="T32" i="4" s="1"/>
  <c r="E71" i="7"/>
  <c r="K71" i="7"/>
  <c r="G71" i="7"/>
  <c r="O71" i="7"/>
  <c r="AP40" i="8"/>
  <c r="AO40" i="8"/>
  <c r="AP32" i="8"/>
  <c r="AO33" i="8"/>
  <c r="AO8" i="8"/>
  <c r="AP8" i="8" s="1"/>
  <c r="AO9" i="8"/>
  <c r="AP9" i="8" s="1"/>
  <c r="I83" i="3"/>
  <c r="H84" i="3"/>
  <c r="I79" i="3"/>
  <c r="H80" i="3"/>
  <c r="I75" i="3"/>
  <c r="H76" i="3"/>
  <c r="I71" i="3"/>
  <c r="H72" i="3"/>
  <c r="I67" i="3"/>
  <c r="H68" i="3"/>
  <c r="I63" i="3"/>
  <c r="H64" i="3"/>
  <c r="I59" i="3"/>
  <c r="H60" i="3"/>
  <c r="I55" i="3"/>
  <c r="H56" i="3"/>
  <c r="I51" i="3"/>
  <c r="H52" i="3"/>
  <c r="I47" i="3"/>
  <c r="H48" i="3"/>
  <c r="I43" i="3"/>
  <c r="H44" i="3"/>
  <c r="I39" i="3"/>
  <c r="H40" i="3"/>
  <c r="I35" i="3"/>
  <c r="H36" i="3"/>
  <c r="H32" i="3"/>
  <c r="H28" i="3"/>
  <c r="H24" i="3"/>
  <c r="H20" i="3"/>
  <c r="H16" i="3"/>
  <c r="H12" i="3"/>
  <c r="H8" i="3"/>
  <c r="U81" i="4"/>
  <c r="G81" i="4"/>
  <c r="T81" i="4" s="1"/>
  <c r="I80" i="8" s="1"/>
  <c r="J80" i="8" s="1"/>
  <c r="U77" i="4"/>
  <c r="G77" i="4"/>
  <c r="T77" i="4" s="1"/>
  <c r="I76" i="8" s="1"/>
  <c r="J76" i="8" s="1"/>
  <c r="U73" i="4"/>
  <c r="G73" i="4"/>
  <c r="T73" i="4" s="1"/>
  <c r="I72" i="8" s="1"/>
  <c r="U69" i="4"/>
  <c r="G69" i="4"/>
  <c r="T69" i="4" s="1"/>
  <c r="I68" i="8" s="1"/>
  <c r="J68" i="8" s="1"/>
  <c r="U65" i="4"/>
  <c r="G65" i="4"/>
  <c r="T65" i="4" s="1"/>
  <c r="I64" i="8" s="1"/>
  <c r="J64" i="8" s="1"/>
  <c r="U61" i="4"/>
  <c r="G61" i="4"/>
  <c r="T61" i="4" s="1"/>
  <c r="I60" i="8" s="1"/>
  <c r="J60" i="8" s="1"/>
  <c r="U57" i="4"/>
  <c r="G57" i="4"/>
  <c r="T57" i="4" s="1"/>
  <c r="U53" i="4"/>
  <c r="G53" i="4"/>
  <c r="T53" i="4" s="1"/>
  <c r="I52" i="8" s="1"/>
  <c r="J52" i="8" s="1"/>
  <c r="U49" i="4"/>
  <c r="G49" i="4"/>
  <c r="T49" i="4" s="1"/>
  <c r="H80" i="5"/>
  <c r="I80" i="5"/>
  <c r="H56" i="5"/>
  <c r="H57" i="5"/>
  <c r="H36" i="5"/>
  <c r="H37" i="5"/>
  <c r="H8" i="5"/>
  <c r="I8" i="5" s="1"/>
  <c r="AO36" i="8"/>
  <c r="AP36" i="8" s="1"/>
  <c r="AO15" i="8"/>
  <c r="AP15" i="8" s="1"/>
  <c r="AO14" i="8"/>
  <c r="U37" i="4"/>
  <c r="G37" i="4"/>
  <c r="T37" i="4" s="1"/>
  <c r="I36" i="8" s="1"/>
  <c r="J36" i="8" s="1"/>
  <c r="K36" i="8" s="1"/>
  <c r="U33" i="4"/>
  <c r="G33" i="4"/>
  <c r="T33" i="4" s="1"/>
  <c r="G25" i="4"/>
  <c r="T25" i="4" s="1"/>
  <c r="I24" i="8" s="1"/>
  <c r="J24" i="8" s="1"/>
  <c r="G21" i="4"/>
  <c r="T21" i="4" s="1"/>
  <c r="I20" i="8" s="1"/>
  <c r="J20" i="8" s="1"/>
  <c r="G17" i="4"/>
  <c r="T17" i="4" s="1"/>
  <c r="I16" i="8" s="1"/>
  <c r="J16" i="8" s="1"/>
  <c r="G13" i="4"/>
  <c r="T13" i="4" s="1"/>
  <c r="I12" i="8" s="1"/>
  <c r="J12" i="8" s="1"/>
  <c r="G9" i="4"/>
  <c r="T9" i="4" s="1"/>
  <c r="I8" i="8" s="1"/>
  <c r="J8" i="8" s="1"/>
  <c r="H68" i="5"/>
  <c r="I68" i="5"/>
  <c r="H60" i="5"/>
  <c r="H61" i="5"/>
  <c r="H32" i="5"/>
  <c r="H33" i="5"/>
  <c r="W9" i="8"/>
  <c r="X9" i="8" s="1"/>
  <c r="G82" i="4"/>
  <c r="T82" i="4" s="1"/>
  <c r="G78" i="4"/>
  <c r="T78" i="4" s="1"/>
  <c r="G74" i="4"/>
  <c r="T74" i="4" s="1"/>
  <c r="I73" i="8" s="1"/>
  <c r="J73" i="8" s="1"/>
  <c r="G70" i="4"/>
  <c r="T70" i="4" s="1"/>
  <c r="I69" i="8" s="1"/>
  <c r="J69" i="8" s="1"/>
  <c r="G66" i="4"/>
  <c r="T66" i="4" s="1"/>
  <c r="G62" i="4"/>
  <c r="T62" i="4" s="1"/>
  <c r="G58" i="4"/>
  <c r="T58" i="4" s="1"/>
  <c r="G54" i="4"/>
  <c r="T54" i="4" s="1"/>
  <c r="G50" i="4"/>
  <c r="T50" i="4" s="1"/>
  <c r="U39" i="4"/>
  <c r="R81" i="7"/>
  <c r="Q80" i="7"/>
  <c r="M80" i="7"/>
  <c r="I80" i="7"/>
  <c r="E80" i="7"/>
  <c r="K79" i="7"/>
  <c r="C76" i="7"/>
  <c r="O72" i="7"/>
  <c r="K72" i="7"/>
  <c r="R71" i="7"/>
  <c r="O60" i="7"/>
  <c r="G60" i="7"/>
  <c r="K56" i="7"/>
  <c r="O52" i="7"/>
  <c r="G52" i="7"/>
  <c r="O44" i="7"/>
  <c r="G44" i="7"/>
  <c r="K40" i="7"/>
  <c r="C20" i="7"/>
  <c r="AD83" i="8"/>
  <c r="I83" i="8"/>
  <c r="J83" i="8" s="1"/>
  <c r="AO81" i="8"/>
  <c r="AZ80" i="8"/>
  <c r="AQ80" i="8"/>
  <c r="W81" i="8"/>
  <c r="X81" i="8" s="1"/>
  <c r="AD79" i="8"/>
  <c r="AV77" i="8"/>
  <c r="W77" i="8"/>
  <c r="X77" i="8" s="1"/>
  <c r="AD75" i="8"/>
  <c r="AO73" i="8"/>
  <c r="AZ72" i="8"/>
  <c r="AQ72" i="8"/>
  <c r="W73" i="8"/>
  <c r="X73" i="8" s="1"/>
  <c r="AQ69" i="8"/>
  <c r="AD67" i="8"/>
  <c r="I67" i="8"/>
  <c r="J67" i="8" s="1"/>
  <c r="AO65" i="8"/>
  <c r="AZ64" i="8"/>
  <c r="AQ64" i="8"/>
  <c r="W65" i="8"/>
  <c r="X65" i="8" s="1"/>
  <c r="AD63" i="8"/>
  <c r="AV61" i="8"/>
  <c r="F60" i="8"/>
  <c r="AO57" i="8"/>
  <c r="AV56" i="8"/>
  <c r="AO56" i="8"/>
  <c r="AZ53" i="8"/>
  <c r="AQ53" i="8"/>
  <c r="AZ48" i="8"/>
  <c r="AQ48" i="8"/>
  <c r="AD48" i="8"/>
  <c r="AD47" i="8"/>
  <c r="AQ45" i="8"/>
  <c r="AO41" i="8"/>
  <c r="AO32" i="8"/>
  <c r="AP81" i="8"/>
  <c r="AP73" i="8"/>
  <c r="AP65" i="8"/>
  <c r="AP57" i="8"/>
  <c r="AP49" i="8"/>
  <c r="AP41" i="8"/>
  <c r="AP33" i="8"/>
  <c r="I56" i="5"/>
  <c r="I36" i="5"/>
  <c r="H13" i="5"/>
  <c r="I12" i="5" s="1"/>
  <c r="H83" i="3"/>
  <c r="H79" i="3"/>
  <c r="H75" i="3"/>
  <c r="H71" i="3"/>
  <c r="H67" i="3"/>
  <c r="H63" i="3"/>
  <c r="H59" i="3"/>
  <c r="H55" i="3"/>
  <c r="H51" i="3"/>
  <c r="H47" i="3"/>
  <c r="H43" i="3"/>
  <c r="H39" i="3"/>
  <c r="H35" i="3"/>
  <c r="H31" i="3"/>
  <c r="H27" i="3"/>
  <c r="H23" i="3"/>
  <c r="H19" i="3"/>
  <c r="H15" i="3"/>
  <c r="H11" i="3"/>
  <c r="H7" i="3"/>
  <c r="G44" i="4"/>
  <c r="T44" i="4" s="1"/>
  <c r="I43" i="8" s="1"/>
  <c r="J43" i="8" s="1"/>
  <c r="G40" i="4"/>
  <c r="T40" i="4" s="1"/>
  <c r="G28" i="4"/>
  <c r="T28" i="4" s="1"/>
  <c r="I27" i="8" s="1"/>
  <c r="J27" i="8" s="1"/>
  <c r="U43" i="4"/>
  <c r="AD39" i="8"/>
  <c r="AD27" i="8"/>
  <c r="AD23" i="8"/>
  <c r="AD19" i="8"/>
  <c r="AD15" i="8"/>
  <c r="AD5" i="8"/>
  <c r="AP16" i="8"/>
  <c r="G45" i="4"/>
  <c r="T45" i="4" s="1"/>
  <c r="I44" i="8" s="1"/>
  <c r="J44" i="8" s="1"/>
  <c r="G41" i="4"/>
  <c r="T41" i="4" s="1"/>
  <c r="G29" i="4"/>
  <c r="T29" i="4" s="1"/>
  <c r="I28" i="8" s="1"/>
  <c r="J28" i="8" s="1"/>
  <c r="AP30" i="8"/>
  <c r="C24" i="7"/>
  <c r="AP22" i="8"/>
  <c r="H21" i="5"/>
  <c r="I20" i="5" s="1"/>
  <c r="AP18" i="8"/>
  <c r="H17" i="5"/>
  <c r="I16" i="5" s="1"/>
  <c r="C16" i="7"/>
  <c r="AP14" i="8"/>
  <c r="AO12" i="8"/>
  <c r="AP12" i="8" s="1"/>
  <c r="AP10" i="8"/>
  <c r="C7" i="7"/>
  <c r="T5" i="4"/>
  <c r="H6" i="3"/>
  <c r="G28" i="8"/>
  <c r="F28" i="8" s="1"/>
  <c r="G12" i="8"/>
  <c r="E75" i="7"/>
  <c r="I75" i="7"/>
  <c r="M75" i="7"/>
  <c r="Q75" i="7"/>
  <c r="K75" i="7"/>
  <c r="O75" i="7"/>
  <c r="K68" i="8"/>
  <c r="E63" i="7"/>
  <c r="I63" i="7"/>
  <c r="M63" i="7"/>
  <c r="Q63" i="7"/>
  <c r="G63" i="7"/>
  <c r="K63" i="7"/>
  <c r="O63" i="7"/>
  <c r="E59" i="7"/>
  <c r="G59" i="7"/>
  <c r="O59" i="7"/>
  <c r="K59" i="7"/>
  <c r="E55" i="7"/>
  <c r="I55" i="7"/>
  <c r="M55" i="7"/>
  <c r="Q55" i="7"/>
  <c r="G55" i="7"/>
  <c r="K55" i="7"/>
  <c r="O55" i="7"/>
  <c r="E51" i="7"/>
  <c r="G51" i="7"/>
  <c r="O51" i="7"/>
  <c r="K51" i="7"/>
  <c r="E47" i="7"/>
  <c r="I47" i="7"/>
  <c r="M47" i="7"/>
  <c r="Q47" i="7"/>
  <c r="G47" i="7"/>
  <c r="K47" i="7"/>
  <c r="O47" i="7"/>
  <c r="E43" i="7"/>
  <c r="G43" i="7"/>
  <c r="O43" i="7"/>
  <c r="K43" i="7"/>
  <c r="E39" i="7"/>
  <c r="I39" i="7"/>
  <c r="M39" i="7"/>
  <c r="Q39" i="7"/>
  <c r="G39" i="7"/>
  <c r="K39" i="7"/>
  <c r="O39" i="7"/>
  <c r="E31" i="7"/>
  <c r="I31" i="7"/>
  <c r="M31" i="7"/>
  <c r="Q31" i="7"/>
  <c r="G31" i="7"/>
  <c r="K31" i="7"/>
  <c r="O31" i="7"/>
  <c r="P15" i="8"/>
  <c r="F15" i="2" s="1"/>
  <c r="P19" i="8"/>
  <c r="F19" i="2" s="1"/>
  <c r="P11" i="8"/>
  <c r="F11" i="2" s="1"/>
  <c r="P12" i="8"/>
  <c r="F12" i="2" s="1"/>
  <c r="P13" i="8"/>
  <c r="F13" i="2" s="1"/>
  <c r="P14" i="8"/>
  <c r="F14" i="2" s="1"/>
  <c r="P16" i="8"/>
  <c r="F16" i="2" s="1"/>
  <c r="P17" i="8"/>
  <c r="F17" i="2" s="1"/>
  <c r="P18" i="8"/>
  <c r="F18" i="2" s="1"/>
  <c r="P20" i="8"/>
  <c r="F20" i="2" s="1"/>
  <c r="P21" i="8"/>
  <c r="F21" i="2" s="1"/>
  <c r="P22" i="8"/>
  <c r="F22" i="2" s="1"/>
  <c r="E21" i="8"/>
  <c r="E17" i="8"/>
  <c r="E5" i="8"/>
  <c r="G4" i="8" s="1"/>
  <c r="F4" i="8" s="1"/>
  <c r="Q79" i="7"/>
  <c r="M79" i="7"/>
  <c r="I79" i="7"/>
  <c r="O76" i="7"/>
  <c r="K76" i="7"/>
  <c r="G76" i="7"/>
  <c r="R75" i="7"/>
  <c r="R73" i="7"/>
  <c r="Q71" i="7"/>
  <c r="M71" i="7"/>
  <c r="I71" i="7"/>
  <c r="R63" i="7"/>
  <c r="Q60" i="7"/>
  <c r="M60" i="7"/>
  <c r="I60" i="7"/>
  <c r="R59" i="7"/>
  <c r="O56" i="7"/>
  <c r="G56" i="7"/>
  <c r="R55" i="7"/>
  <c r="Q52" i="7"/>
  <c r="M52" i="7"/>
  <c r="I52" i="7"/>
  <c r="R51" i="7"/>
  <c r="O48" i="7"/>
  <c r="R47" i="7"/>
  <c r="Q44" i="7"/>
  <c r="M44" i="7"/>
  <c r="I44" i="7"/>
  <c r="R43" i="7"/>
  <c r="G40" i="7"/>
  <c r="R39" i="7"/>
  <c r="O32" i="7"/>
  <c r="R31" i="7"/>
  <c r="AD82" i="8"/>
  <c r="W83" i="8"/>
  <c r="X83" i="8" s="1"/>
  <c r="G82" i="8"/>
  <c r="AD81" i="8"/>
  <c r="AD78" i="8"/>
  <c r="W79" i="8"/>
  <c r="X79" i="8" s="1"/>
  <c r="G78" i="8"/>
  <c r="AD77" i="8"/>
  <c r="AD74" i="8"/>
  <c r="W75" i="8"/>
  <c r="X75" i="8" s="1"/>
  <c r="G74" i="8"/>
  <c r="AD73" i="8"/>
  <c r="AD70" i="8"/>
  <c r="W71" i="8"/>
  <c r="X71" i="8" s="1"/>
  <c r="G70" i="8"/>
  <c r="AD69" i="8"/>
  <c r="AD66" i="8"/>
  <c r="W67" i="8"/>
  <c r="X67" i="8" s="1"/>
  <c r="G66" i="8"/>
  <c r="AD65" i="8"/>
  <c r="AD62" i="8"/>
  <c r="AD61" i="8"/>
  <c r="AD60" i="8"/>
  <c r="AD59" i="8"/>
  <c r="AD54" i="8"/>
  <c r="AD53" i="8"/>
  <c r="AD52" i="8"/>
  <c r="AD51" i="8"/>
  <c r="AD44" i="8"/>
  <c r="AD43" i="8"/>
  <c r="AD42" i="8"/>
  <c r="AD41" i="8"/>
  <c r="AD36" i="8"/>
  <c r="AD35" i="8"/>
  <c r="AD34" i="8"/>
  <c r="AD33" i="8"/>
  <c r="AD80" i="8"/>
  <c r="AD76" i="8"/>
  <c r="AD72" i="8"/>
  <c r="AD68" i="8"/>
  <c r="AD64" i="8"/>
  <c r="AD58" i="8"/>
  <c r="AD57" i="8"/>
  <c r="AD50" i="8"/>
  <c r="AD49" i="8"/>
  <c r="AD46" i="8"/>
  <c r="AD45" i="8"/>
  <c r="AD40" i="8"/>
  <c r="AD38" i="8"/>
  <c r="AD37" i="8"/>
  <c r="AD32" i="8"/>
  <c r="AD30" i="8"/>
  <c r="AD26" i="8"/>
  <c r="G20" i="8"/>
  <c r="F20" i="8" s="1"/>
  <c r="AD22" i="8"/>
  <c r="AD18" i="8"/>
  <c r="AD14" i="8"/>
  <c r="AP83" i="8"/>
  <c r="AP79" i="8"/>
  <c r="AP75" i="8"/>
  <c r="AP71" i="8"/>
  <c r="AP67" i="8"/>
  <c r="AP63" i="8"/>
  <c r="AP59" i="8"/>
  <c r="AP55" i="8"/>
  <c r="AP51" i="8"/>
  <c r="AP47" i="8"/>
  <c r="AP43" i="8"/>
  <c r="AP39" i="8"/>
  <c r="AP35" i="8"/>
  <c r="AP31" i="8"/>
  <c r="AP27" i="8"/>
  <c r="AP23" i="8"/>
  <c r="AP19" i="8"/>
  <c r="AP11" i="8"/>
  <c r="AP7" i="8"/>
  <c r="AD4" i="8"/>
  <c r="AQ37" i="8" s="1"/>
  <c r="I81" i="8"/>
  <c r="J81" i="8" s="1"/>
  <c r="I77" i="8"/>
  <c r="J77" i="8" s="1"/>
  <c r="I65" i="8"/>
  <c r="J65" i="8" s="1"/>
  <c r="I4" i="8"/>
  <c r="J4" i="8" s="1"/>
  <c r="H29" i="5"/>
  <c r="I28" i="5" s="1"/>
  <c r="H25" i="5"/>
  <c r="I24" i="5" s="1"/>
  <c r="G56" i="8"/>
  <c r="F56" i="8" s="1"/>
  <c r="G48" i="8"/>
  <c r="F48" i="8" s="1"/>
  <c r="G40" i="8"/>
  <c r="F40" i="8" s="1"/>
  <c r="G32" i="8"/>
  <c r="F32" i="8" s="1"/>
  <c r="G24" i="8"/>
  <c r="F24" i="8" s="1"/>
  <c r="G16" i="8"/>
  <c r="F16" i="8" s="1"/>
  <c r="G8" i="8"/>
  <c r="H81" i="5"/>
  <c r="H69" i="5"/>
  <c r="H65" i="5"/>
  <c r="H53" i="5"/>
  <c r="L81" i="7"/>
  <c r="E81" i="7"/>
  <c r="G81" i="7"/>
  <c r="I81" i="7"/>
  <c r="K81" i="7"/>
  <c r="M81" i="7"/>
  <c r="O81" i="7"/>
  <c r="Q81" i="7"/>
  <c r="D81" i="7"/>
  <c r="F81" i="7"/>
  <c r="H81" i="7"/>
  <c r="J81" i="7"/>
  <c r="N81" i="7"/>
  <c r="P81" i="7"/>
  <c r="D77" i="7"/>
  <c r="F77" i="7"/>
  <c r="H77" i="7"/>
  <c r="J77" i="7"/>
  <c r="N77" i="7"/>
  <c r="E77" i="7"/>
  <c r="G77" i="7"/>
  <c r="I77" i="7"/>
  <c r="K77" i="7"/>
  <c r="M77" i="7"/>
  <c r="O77" i="7"/>
  <c r="Q77" i="7"/>
  <c r="L77" i="7"/>
  <c r="P77" i="7"/>
  <c r="D73" i="7"/>
  <c r="F73" i="7"/>
  <c r="H73" i="7"/>
  <c r="J73" i="7"/>
  <c r="N73" i="7"/>
  <c r="P73" i="7"/>
  <c r="E73" i="7"/>
  <c r="G73" i="7"/>
  <c r="I73" i="7"/>
  <c r="K73" i="7"/>
  <c r="M73" i="7"/>
  <c r="O73" i="7"/>
  <c r="Q73" i="7"/>
  <c r="L73" i="7"/>
  <c r="D67" i="7"/>
  <c r="F67" i="7"/>
  <c r="H67" i="7"/>
  <c r="J67" i="7"/>
  <c r="L67" i="7"/>
  <c r="N67" i="7"/>
  <c r="P67" i="7"/>
  <c r="D64" i="7"/>
  <c r="F64" i="7"/>
  <c r="H64" i="7"/>
  <c r="J64" i="7"/>
  <c r="L64" i="7"/>
  <c r="N64" i="7"/>
  <c r="P64" i="7"/>
  <c r="D71" i="7"/>
  <c r="F71" i="7"/>
  <c r="H71" i="7"/>
  <c r="J71" i="7"/>
  <c r="L71" i="7"/>
  <c r="N71" i="7"/>
  <c r="P71" i="7"/>
  <c r="C69" i="7"/>
  <c r="C70" i="7"/>
  <c r="D68" i="7"/>
  <c r="H68" i="7"/>
  <c r="L68" i="7"/>
  <c r="P68" i="7"/>
  <c r="D63" i="7"/>
  <c r="F63" i="7"/>
  <c r="H63" i="7"/>
  <c r="J63" i="7"/>
  <c r="L63" i="7"/>
  <c r="N63" i="7"/>
  <c r="P63" i="7"/>
  <c r="C61" i="7"/>
  <c r="C62" i="7"/>
  <c r="D60" i="7"/>
  <c r="F60" i="7"/>
  <c r="H60" i="7"/>
  <c r="J60" i="7"/>
  <c r="L60" i="7"/>
  <c r="N60" i="7"/>
  <c r="P60" i="7"/>
  <c r="D55" i="7"/>
  <c r="F55" i="7"/>
  <c r="H55" i="7"/>
  <c r="J55" i="7"/>
  <c r="L55" i="7"/>
  <c r="N55" i="7"/>
  <c r="P55" i="7"/>
  <c r="C53" i="7"/>
  <c r="C54" i="7"/>
  <c r="D52" i="7"/>
  <c r="F52" i="7"/>
  <c r="H52" i="7"/>
  <c r="J52" i="7"/>
  <c r="L52" i="7"/>
  <c r="N52" i="7"/>
  <c r="P52" i="7"/>
  <c r="D47" i="7"/>
  <c r="F47" i="7"/>
  <c r="H47" i="7"/>
  <c r="J47" i="7"/>
  <c r="L47" i="7"/>
  <c r="N47" i="7"/>
  <c r="P47" i="7"/>
  <c r="C45" i="7"/>
  <c r="C46" i="7"/>
  <c r="D44" i="7"/>
  <c r="F44" i="7"/>
  <c r="H44" i="7"/>
  <c r="J44" i="7"/>
  <c r="L44" i="7"/>
  <c r="N44" i="7"/>
  <c r="P44" i="7"/>
  <c r="D39" i="7"/>
  <c r="F39" i="7"/>
  <c r="H39" i="7"/>
  <c r="J39" i="7"/>
  <c r="L39" i="7"/>
  <c r="N39" i="7"/>
  <c r="P39" i="7"/>
  <c r="C37" i="7"/>
  <c r="C38" i="7"/>
  <c r="D31" i="7"/>
  <c r="F31" i="7"/>
  <c r="H31" i="7"/>
  <c r="J31" i="7"/>
  <c r="L31" i="7"/>
  <c r="N31" i="7"/>
  <c r="P31" i="7"/>
  <c r="C29" i="7"/>
  <c r="C30" i="7"/>
  <c r="C21" i="7"/>
  <c r="C22" i="7"/>
  <c r="C13" i="7"/>
  <c r="C14" i="7"/>
  <c r="C5" i="7"/>
  <c r="C6" i="7"/>
  <c r="E76" i="7"/>
  <c r="I72" i="7"/>
  <c r="G72" i="7"/>
  <c r="E72" i="7"/>
  <c r="C82" i="7"/>
  <c r="P80" i="7"/>
  <c r="N80" i="7"/>
  <c r="L80" i="7"/>
  <c r="J80" i="7"/>
  <c r="H80" i="7"/>
  <c r="F80" i="7"/>
  <c r="P79" i="7"/>
  <c r="N79" i="7"/>
  <c r="L79" i="7"/>
  <c r="J79" i="7"/>
  <c r="H79" i="7"/>
  <c r="F79" i="7"/>
  <c r="D79" i="7"/>
  <c r="C78" i="7"/>
  <c r="P76" i="7"/>
  <c r="N76" i="7"/>
  <c r="L76" i="7"/>
  <c r="J76" i="7"/>
  <c r="H76" i="7"/>
  <c r="F76" i="7"/>
  <c r="P75" i="7"/>
  <c r="N75" i="7"/>
  <c r="L75" i="7"/>
  <c r="J75" i="7"/>
  <c r="H75" i="7"/>
  <c r="F75" i="7"/>
  <c r="D75" i="7"/>
  <c r="C74" i="7"/>
  <c r="P72" i="7"/>
  <c r="N72" i="7"/>
  <c r="L72" i="7"/>
  <c r="J72" i="7"/>
  <c r="H72" i="7"/>
  <c r="F72" i="7"/>
  <c r="Q67" i="7"/>
  <c r="M67" i="7"/>
  <c r="I67" i="7"/>
  <c r="E67" i="7"/>
  <c r="Q64" i="7"/>
  <c r="M64" i="7"/>
  <c r="I64" i="7"/>
  <c r="E64" i="7"/>
  <c r="Q59" i="7"/>
  <c r="M59" i="7"/>
  <c r="I59" i="7"/>
  <c r="Q56" i="7"/>
  <c r="M56" i="7"/>
  <c r="I56" i="7"/>
  <c r="Q51" i="7"/>
  <c r="M51" i="7"/>
  <c r="I51" i="7"/>
  <c r="M48" i="7"/>
  <c r="I48" i="7"/>
  <c r="Q43" i="7"/>
  <c r="M43" i="7"/>
  <c r="I43" i="7"/>
  <c r="Q40" i="7"/>
  <c r="M40" i="7"/>
  <c r="Q32" i="7"/>
  <c r="M32" i="7"/>
  <c r="I32" i="7"/>
  <c r="G80" i="8"/>
  <c r="G76" i="8"/>
  <c r="G72" i="8"/>
  <c r="G68" i="8"/>
  <c r="F68" i="8" s="1"/>
  <c r="G64" i="8"/>
  <c r="C65" i="7"/>
  <c r="C66" i="7"/>
  <c r="D59" i="7"/>
  <c r="F59" i="7"/>
  <c r="H59" i="7"/>
  <c r="J59" i="7"/>
  <c r="L59" i="7"/>
  <c r="N59" i="7"/>
  <c r="P59" i="7"/>
  <c r="C57" i="7"/>
  <c r="C58" i="7"/>
  <c r="D56" i="7"/>
  <c r="F56" i="7"/>
  <c r="H56" i="7"/>
  <c r="J56" i="7"/>
  <c r="L56" i="7"/>
  <c r="N56" i="7"/>
  <c r="P56" i="7"/>
  <c r="D51" i="7"/>
  <c r="F51" i="7"/>
  <c r="H51" i="7"/>
  <c r="J51" i="7"/>
  <c r="L51" i="7"/>
  <c r="N51" i="7"/>
  <c r="P51" i="7"/>
  <c r="C49" i="7"/>
  <c r="C50" i="7"/>
  <c r="F48" i="7"/>
  <c r="H48" i="7"/>
  <c r="J48" i="7"/>
  <c r="N48" i="7"/>
  <c r="P48" i="7"/>
  <c r="D43" i="7"/>
  <c r="F43" i="7"/>
  <c r="H43" i="7"/>
  <c r="J43" i="7"/>
  <c r="L43" i="7"/>
  <c r="N43" i="7"/>
  <c r="P43" i="7"/>
  <c r="C41" i="7"/>
  <c r="C42" i="7"/>
  <c r="F40" i="7"/>
  <c r="H40" i="7"/>
  <c r="J40" i="7"/>
  <c r="N40" i="7"/>
  <c r="P40" i="7"/>
  <c r="C33" i="7"/>
  <c r="C34" i="7"/>
  <c r="D32" i="7"/>
  <c r="F32" i="7"/>
  <c r="H32" i="7"/>
  <c r="L32" i="7"/>
  <c r="N32" i="7"/>
  <c r="P32" i="7"/>
  <c r="C25" i="7"/>
  <c r="C26" i="7"/>
  <c r="C17" i="7"/>
  <c r="C18" i="7"/>
  <c r="C9" i="7"/>
  <c r="C10" i="7"/>
  <c r="G79" i="7"/>
  <c r="G75" i="7"/>
  <c r="K67" i="7"/>
  <c r="G67" i="7"/>
  <c r="O64" i="7"/>
  <c r="K64" i="7"/>
  <c r="G64" i="7"/>
  <c r="AO4" i="8"/>
  <c r="AP4" i="8" s="1"/>
  <c r="AO5" i="8"/>
  <c r="AP5" i="8" s="1"/>
  <c r="W62" i="8"/>
  <c r="W63" i="8"/>
  <c r="W59" i="8"/>
  <c r="W58" i="8"/>
  <c r="W54" i="8"/>
  <c r="W55" i="8"/>
  <c r="W51" i="8"/>
  <c r="W50" i="8"/>
  <c r="W46" i="8"/>
  <c r="W47" i="8"/>
  <c r="W43" i="8"/>
  <c r="W42" i="8"/>
  <c r="W38" i="8"/>
  <c r="W39" i="8"/>
  <c r="W35" i="8"/>
  <c r="W34" i="8"/>
  <c r="I82" i="8"/>
  <c r="J82" i="8" s="1"/>
  <c r="K82" i="8" s="1"/>
  <c r="I74" i="8"/>
  <c r="J74" i="8" s="1"/>
  <c r="I66" i="8"/>
  <c r="J66" i="8" s="1"/>
  <c r="K66" i="8" s="1"/>
  <c r="I58" i="8"/>
  <c r="J58" i="8" s="1"/>
  <c r="AD29" i="8"/>
  <c r="AD25" i="8"/>
  <c r="AD21" i="8"/>
  <c r="AD17" i="8"/>
  <c r="AD13" i="8"/>
  <c r="AT76" i="8"/>
  <c r="I63" i="8"/>
  <c r="J63" i="8" s="1"/>
  <c r="I59" i="8"/>
  <c r="J59" i="8" s="1"/>
  <c r="I55" i="8"/>
  <c r="J55" i="8" s="1"/>
  <c r="I50" i="8"/>
  <c r="J50" i="8" s="1"/>
  <c r="I51" i="8"/>
  <c r="J51" i="8" s="1"/>
  <c r="I47" i="8"/>
  <c r="J47" i="8" s="1"/>
  <c r="I42" i="8"/>
  <c r="J42" i="8" s="1"/>
  <c r="I38" i="8"/>
  <c r="J38" i="8" s="1"/>
  <c r="I39" i="8"/>
  <c r="J39" i="8" s="1"/>
  <c r="I34" i="8"/>
  <c r="J34" i="8" s="1"/>
  <c r="I35" i="8"/>
  <c r="J35" i="8" s="1"/>
  <c r="I30" i="8"/>
  <c r="J30" i="8" s="1"/>
  <c r="I31" i="8"/>
  <c r="J31" i="8" s="1"/>
  <c r="I26" i="8"/>
  <c r="J26" i="8" s="1"/>
  <c r="I19" i="8"/>
  <c r="J19" i="8" s="1"/>
  <c r="I15" i="8"/>
  <c r="J15" i="8" s="1"/>
  <c r="I11" i="8"/>
  <c r="J11" i="8" s="1"/>
  <c r="I18" i="8"/>
  <c r="J18" i="8" s="1"/>
  <c r="I10" i="8"/>
  <c r="J10" i="8" s="1"/>
  <c r="F12" i="8"/>
  <c r="F8" i="8"/>
  <c r="X82" i="8"/>
  <c r="Y82" i="8" s="1"/>
  <c r="F82" i="8"/>
  <c r="O81" i="8"/>
  <c r="X80" i="8"/>
  <c r="F80" i="8"/>
  <c r="X78" i="8"/>
  <c r="Y78" i="8" s="1"/>
  <c r="F78" i="8"/>
  <c r="O77" i="8"/>
  <c r="X76" i="8"/>
  <c r="F76" i="8"/>
  <c r="X74" i="8"/>
  <c r="Y74" i="8" s="1"/>
  <c r="F74" i="8"/>
  <c r="O73" i="8"/>
  <c r="X72" i="8"/>
  <c r="Y72" i="8" s="1"/>
  <c r="F72" i="8"/>
  <c r="X70" i="8"/>
  <c r="F70" i="8"/>
  <c r="O69" i="8"/>
  <c r="X68" i="8"/>
  <c r="Y68" i="8" s="1"/>
  <c r="O67" i="8"/>
  <c r="X66" i="8"/>
  <c r="F66" i="8"/>
  <c r="O65" i="8"/>
  <c r="X64" i="8"/>
  <c r="Y64" i="8" s="1"/>
  <c r="F64" i="8"/>
  <c r="P28" i="6"/>
  <c r="AI29" i="8" s="1"/>
  <c r="AD28" i="8"/>
  <c r="P24" i="6"/>
  <c r="AI25" i="8" s="1"/>
  <c r="AD24" i="8"/>
  <c r="P20" i="6"/>
  <c r="AI21" i="8" s="1"/>
  <c r="AD20" i="8"/>
  <c r="P16" i="6"/>
  <c r="AI17" i="8" s="1"/>
  <c r="AD16" i="8"/>
  <c r="P12" i="6"/>
  <c r="AI13" i="8" s="1"/>
  <c r="I61" i="8"/>
  <c r="J61" i="8" s="1"/>
  <c r="I56" i="8"/>
  <c r="J56" i="8" s="1"/>
  <c r="I57" i="8"/>
  <c r="J57" i="8" s="1"/>
  <c r="I53" i="8"/>
  <c r="J53" i="8" s="1"/>
  <c r="I48" i="8"/>
  <c r="J48" i="8" s="1"/>
  <c r="I49" i="8"/>
  <c r="J49" i="8" s="1"/>
  <c r="I45" i="8"/>
  <c r="J45" i="8" s="1"/>
  <c r="I40" i="8"/>
  <c r="J40" i="8" s="1"/>
  <c r="I41" i="8"/>
  <c r="J41" i="8" s="1"/>
  <c r="I37" i="8"/>
  <c r="J37" i="8" s="1"/>
  <c r="I32" i="8"/>
  <c r="J32" i="8" s="1"/>
  <c r="I33" i="8"/>
  <c r="J33" i="8" s="1"/>
  <c r="I25" i="8"/>
  <c r="J25" i="8" s="1"/>
  <c r="I21" i="8"/>
  <c r="J21" i="8" s="1"/>
  <c r="I17" i="8"/>
  <c r="J17" i="8" s="1"/>
  <c r="I13" i="8"/>
  <c r="J13" i="8" s="1"/>
  <c r="I9" i="8"/>
  <c r="J9" i="8" s="1"/>
  <c r="P5" i="8"/>
  <c r="F5" i="2" s="1"/>
  <c r="P6" i="8"/>
  <c r="F6" i="2" s="1"/>
  <c r="P7" i="8"/>
  <c r="F7" i="2" s="1"/>
  <c r="P8" i="8"/>
  <c r="F8" i="2" s="1"/>
  <c r="P9" i="8"/>
  <c r="F9" i="2" s="1"/>
  <c r="P10" i="8"/>
  <c r="F10" i="2" s="1"/>
  <c r="P4" i="8"/>
  <c r="F4" i="2" s="1"/>
  <c r="I78" i="8"/>
  <c r="J78" i="8" s="1"/>
  <c r="I70" i="8"/>
  <c r="J70" i="8" s="1"/>
  <c r="I62" i="8"/>
  <c r="J62" i="8" s="1"/>
  <c r="K62" i="8" s="1"/>
  <c r="I54" i="8"/>
  <c r="J54" i="8" s="1"/>
  <c r="I46" i="8"/>
  <c r="J46" i="8" s="1"/>
  <c r="K46" i="8" s="1"/>
  <c r="I22" i="8"/>
  <c r="J22" i="8" s="1"/>
  <c r="I14" i="8"/>
  <c r="J14" i="8" s="1"/>
  <c r="K14" i="8" s="1"/>
  <c r="I6" i="8"/>
  <c r="J6" i="8" s="1"/>
  <c r="I7" i="8"/>
  <c r="J7" i="8" s="1"/>
  <c r="AD12" i="8"/>
  <c r="AD8" i="8"/>
  <c r="AD6" i="8"/>
  <c r="F23" i="7" s="1"/>
  <c r="H78" i="5"/>
  <c r="H79" i="5"/>
  <c r="H70" i="5"/>
  <c r="H71" i="5"/>
  <c r="H62" i="5"/>
  <c r="H63" i="5"/>
  <c r="H54" i="5"/>
  <c r="H55" i="5"/>
  <c r="H46" i="5"/>
  <c r="H47" i="5"/>
  <c r="H38" i="5"/>
  <c r="H39" i="5"/>
  <c r="H30" i="5"/>
  <c r="W30" i="8" s="1"/>
  <c r="H31" i="5"/>
  <c r="W31" i="8" s="1"/>
  <c r="H22" i="5"/>
  <c r="W22" i="8" s="1"/>
  <c r="H23" i="5"/>
  <c r="W23" i="8" s="1"/>
  <c r="H14" i="5"/>
  <c r="W14" i="8" s="1"/>
  <c r="H15" i="5"/>
  <c r="W15" i="8" s="1"/>
  <c r="H6" i="5"/>
  <c r="W6" i="8" s="1"/>
  <c r="X6" i="8" s="1"/>
  <c r="H7" i="5"/>
  <c r="W7" i="8" s="1"/>
  <c r="X7" i="8" s="1"/>
  <c r="I6" i="5"/>
  <c r="G58" i="8"/>
  <c r="G50" i="8"/>
  <c r="G42" i="8"/>
  <c r="G34" i="8"/>
  <c r="G26" i="8"/>
  <c r="G18" i="8"/>
  <c r="G10" i="8"/>
  <c r="W60" i="8"/>
  <c r="W61" i="8"/>
  <c r="W56" i="8"/>
  <c r="W57" i="8"/>
  <c r="W52" i="8"/>
  <c r="W53" i="8"/>
  <c r="W48" i="8"/>
  <c r="W49" i="8"/>
  <c r="W44" i="8"/>
  <c r="W45" i="8"/>
  <c r="W40" i="8"/>
  <c r="W41" i="8"/>
  <c r="W36" i="8"/>
  <c r="W37" i="8"/>
  <c r="W32" i="8"/>
  <c r="W33" i="8"/>
  <c r="W28" i="8"/>
  <c r="W24" i="8"/>
  <c r="W25" i="8"/>
  <c r="W20" i="8"/>
  <c r="W16" i="8"/>
  <c r="W17" i="8"/>
  <c r="W12" i="8"/>
  <c r="X12" i="8" s="1"/>
  <c r="H82" i="5"/>
  <c r="H83" i="5"/>
  <c r="H74" i="5"/>
  <c r="H75" i="5"/>
  <c r="H66" i="5"/>
  <c r="H67" i="5"/>
  <c r="H58" i="5"/>
  <c r="H59" i="5"/>
  <c r="H50" i="5"/>
  <c r="H51" i="5"/>
  <c r="H42" i="5"/>
  <c r="H43" i="5"/>
  <c r="H34" i="5"/>
  <c r="H35" i="5"/>
  <c r="H26" i="5"/>
  <c r="I26" i="5" s="1"/>
  <c r="H27" i="5"/>
  <c r="W27" i="8" s="1"/>
  <c r="H18" i="5"/>
  <c r="I18" i="5" s="1"/>
  <c r="H19" i="5"/>
  <c r="W19" i="8" s="1"/>
  <c r="H10" i="5"/>
  <c r="I10" i="5" s="1"/>
  <c r="H11" i="5"/>
  <c r="W11" i="8" s="1"/>
  <c r="X11" i="8" s="1"/>
  <c r="G62" i="8"/>
  <c r="G54" i="8"/>
  <c r="G46" i="8"/>
  <c r="G38" i="8"/>
  <c r="G30" i="8"/>
  <c r="G22" i="8"/>
  <c r="G14" i="8"/>
  <c r="G6" i="8"/>
  <c r="I78" i="5"/>
  <c r="I70" i="5"/>
  <c r="I62" i="5"/>
  <c r="I54" i="5"/>
  <c r="I46" i="5"/>
  <c r="I38" i="5"/>
  <c r="I30" i="5"/>
  <c r="I22" i="5"/>
  <c r="W5" i="8"/>
  <c r="X5" i="8" s="1"/>
  <c r="Y4" i="8" s="1"/>
  <c r="U31" i="4" l="1"/>
  <c r="K28" i="8"/>
  <c r="O11" i="8"/>
  <c r="E11" i="2" s="1"/>
  <c r="W29" i="8"/>
  <c r="W21" i="8"/>
  <c r="W13" i="8"/>
  <c r="O9" i="8"/>
  <c r="E9" i="2" s="1"/>
  <c r="J79" i="8"/>
  <c r="O79" i="8"/>
  <c r="J75" i="8"/>
  <c r="O75" i="8"/>
  <c r="O8" i="8"/>
  <c r="E8" i="2" s="1"/>
  <c r="Y70" i="8"/>
  <c r="Y76" i="8"/>
  <c r="K74" i="8"/>
  <c r="J32" i="7"/>
  <c r="L40" i="7"/>
  <c r="D40" i="7"/>
  <c r="L48" i="7"/>
  <c r="D48" i="7"/>
  <c r="I40" i="7"/>
  <c r="Q48" i="7"/>
  <c r="J68" i="7"/>
  <c r="K64" i="8"/>
  <c r="G48" i="7"/>
  <c r="I68" i="7"/>
  <c r="K76" i="8"/>
  <c r="M68" i="7"/>
  <c r="K78" i="8"/>
  <c r="K54" i="8"/>
  <c r="Y66" i="8"/>
  <c r="Y80" i="8"/>
  <c r="O83" i="8"/>
  <c r="N68" i="7"/>
  <c r="F68" i="7"/>
  <c r="K80" i="8"/>
  <c r="G32" i="7"/>
  <c r="O40" i="7"/>
  <c r="K32" i="7"/>
  <c r="K48" i="7"/>
  <c r="AR45" i="8"/>
  <c r="AV45" i="8"/>
  <c r="AZ45" i="8"/>
  <c r="O68" i="8"/>
  <c r="AR61" i="8"/>
  <c r="AS61" i="8" s="1"/>
  <c r="AT60" i="8" s="1"/>
  <c r="AZ61" i="8"/>
  <c r="AQ61" i="8"/>
  <c r="J71" i="8"/>
  <c r="K70" i="8" s="1"/>
  <c r="O71" i="8"/>
  <c r="AR53" i="8"/>
  <c r="AS53" i="8" s="1"/>
  <c r="AT52" i="8" s="1"/>
  <c r="AV53" i="8"/>
  <c r="E60" i="7"/>
  <c r="K60" i="7"/>
  <c r="E68" i="7"/>
  <c r="G68" i="7"/>
  <c r="K68" i="7"/>
  <c r="O68" i="7"/>
  <c r="P27" i="7"/>
  <c r="L27" i="7"/>
  <c r="H27" i="7"/>
  <c r="D27" i="7"/>
  <c r="M27" i="7"/>
  <c r="P28" i="7"/>
  <c r="L28" i="7"/>
  <c r="H28" i="7"/>
  <c r="D28" i="7"/>
  <c r="P36" i="7"/>
  <c r="L36" i="7"/>
  <c r="H36" i="7"/>
  <c r="D36" i="7"/>
  <c r="I28" i="7"/>
  <c r="Q28" i="7"/>
  <c r="I36" i="7"/>
  <c r="Q36" i="7"/>
  <c r="O27" i="7"/>
  <c r="E27" i="7"/>
  <c r="O28" i="7"/>
  <c r="G36" i="7"/>
  <c r="AR29" i="8"/>
  <c r="AR37" i="8"/>
  <c r="AZ37" i="8" s="1"/>
  <c r="AV29" i="8"/>
  <c r="AR69" i="8"/>
  <c r="AS69" i="8" s="1"/>
  <c r="AT68" i="8" s="1"/>
  <c r="AV69" i="8"/>
  <c r="E44" i="7"/>
  <c r="K44" i="7"/>
  <c r="D72" i="7"/>
  <c r="Q72" i="7"/>
  <c r="M72" i="7"/>
  <c r="N27" i="7"/>
  <c r="J27" i="7"/>
  <c r="F27" i="7"/>
  <c r="I27" i="7"/>
  <c r="Q27" i="7"/>
  <c r="N28" i="7"/>
  <c r="J28" i="7"/>
  <c r="F28" i="7"/>
  <c r="N36" i="7"/>
  <c r="J36" i="7"/>
  <c r="F36" i="7"/>
  <c r="M28" i="7"/>
  <c r="M36" i="7"/>
  <c r="K27" i="7"/>
  <c r="G27" i="7"/>
  <c r="AV37" i="8"/>
  <c r="O36" i="7"/>
  <c r="AR28" i="8"/>
  <c r="AW28" i="8" s="1"/>
  <c r="AQ29" i="8"/>
  <c r="G28" i="7"/>
  <c r="G35" i="7"/>
  <c r="K35" i="7"/>
  <c r="M35" i="7"/>
  <c r="F35" i="7"/>
  <c r="J35" i="7"/>
  <c r="N35" i="7"/>
  <c r="E35" i="7"/>
  <c r="O35" i="7"/>
  <c r="Q35" i="7"/>
  <c r="I35" i="7"/>
  <c r="D35" i="7"/>
  <c r="H35" i="7"/>
  <c r="L35" i="7"/>
  <c r="P35" i="7"/>
  <c r="E36" i="7"/>
  <c r="K36" i="7"/>
  <c r="AV28" i="8"/>
  <c r="AZ28" i="8"/>
  <c r="AQ28" i="8"/>
  <c r="W26" i="8"/>
  <c r="AR26" i="8"/>
  <c r="AZ26" i="8" s="1"/>
  <c r="AQ26" i="8"/>
  <c r="AV26" i="8"/>
  <c r="W8" i="8"/>
  <c r="X8" i="8" s="1"/>
  <c r="Y8" i="8" s="1"/>
  <c r="E28" i="7"/>
  <c r="K28" i="7"/>
  <c r="J72" i="8"/>
  <c r="K72" i="8" s="1"/>
  <c r="O72" i="8"/>
  <c r="AR41" i="8"/>
  <c r="AV41" i="8"/>
  <c r="AZ41" i="8"/>
  <c r="AQ41" i="8"/>
  <c r="AR57" i="8"/>
  <c r="AS57" i="8" s="1"/>
  <c r="AT56" i="8" s="1"/>
  <c r="AV57" i="8"/>
  <c r="AQ57" i="8"/>
  <c r="AZ57" i="8"/>
  <c r="AR73" i="8"/>
  <c r="AS73" i="8" s="1"/>
  <c r="AT72" i="8" s="1"/>
  <c r="AV73" i="8"/>
  <c r="AQ73" i="8"/>
  <c r="AZ73" i="8"/>
  <c r="AS28" i="8"/>
  <c r="AY28" i="8"/>
  <c r="AR36" i="8"/>
  <c r="AV36" i="8"/>
  <c r="AZ36" i="8"/>
  <c r="AQ36" i="8"/>
  <c r="F3" i="7"/>
  <c r="N3" i="7"/>
  <c r="K3" i="7"/>
  <c r="P8" i="7"/>
  <c r="L8" i="7"/>
  <c r="H8" i="7"/>
  <c r="D8" i="7"/>
  <c r="N16" i="7"/>
  <c r="J16" i="7"/>
  <c r="F16" i="7"/>
  <c r="P19" i="7"/>
  <c r="L19" i="7"/>
  <c r="H19" i="7"/>
  <c r="D19" i="7"/>
  <c r="N24" i="7"/>
  <c r="J24" i="7"/>
  <c r="F24" i="7"/>
  <c r="I8" i="7"/>
  <c r="Q8" i="7"/>
  <c r="M16" i="7"/>
  <c r="I19" i="7"/>
  <c r="Q19" i="7"/>
  <c r="M24" i="7"/>
  <c r="P7" i="7"/>
  <c r="L7" i="7"/>
  <c r="H7" i="7"/>
  <c r="D7" i="7"/>
  <c r="N12" i="7"/>
  <c r="J12" i="7"/>
  <c r="F12" i="7"/>
  <c r="P15" i="7"/>
  <c r="L15" i="7"/>
  <c r="H15" i="7"/>
  <c r="D15" i="7"/>
  <c r="N20" i="7"/>
  <c r="J20" i="7"/>
  <c r="F20" i="7"/>
  <c r="P23" i="7"/>
  <c r="L23" i="7"/>
  <c r="H23" i="7"/>
  <c r="D23" i="7"/>
  <c r="AV6" i="8"/>
  <c r="AQ10" i="8"/>
  <c r="AV10" i="8"/>
  <c r="AV14" i="8"/>
  <c r="AR14" i="8"/>
  <c r="AZ14" i="8" s="1"/>
  <c r="AV18" i="8"/>
  <c r="AR18" i="8"/>
  <c r="AZ18" i="8" s="1"/>
  <c r="AV22" i="8"/>
  <c r="I7" i="7"/>
  <c r="Q7" i="7"/>
  <c r="M12" i="7"/>
  <c r="G16" i="7"/>
  <c r="I20" i="7"/>
  <c r="Q20" i="7"/>
  <c r="O24" i="7"/>
  <c r="K15" i="7"/>
  <c r="Q15" i="7"/>
  <c r="I15" i="7"/>
  <c r="K19" i="7"/>
  <c r="G19" i="7"/>
  <c r="O23" i="7"/>
  <c r="G23" i="7"/>
  <c r="M23" i="7"/>
  <c r="E23" i="7"/>
  <c r="AR8" i="8"/>
  <c r="K12" i="7"/>
  <c r="AR13" i="8"/>
  <c r="AV17" i="8"/>
  <c r="AQ17" i="8"/>
  <c r="AQ16" i="8"/>
  <c r="AV16" i="8"/>
  <c r="AV21" i="8"/>
  <c r="AR21" i="8"/>
  <c r="AR20" i="8"/>
  <c r="AZ20" i="8" s="1"/>
  <c r="AV24" i="8"/>
  <c r="AQ25" i="8"/>
  <c r="G20" i="7"/>
  <c r="G12" i="7"/>
  <c r="AQ6" i="8"/>
  <c r="O80" i="8"/>
  <c r="AR24" i="8"/>
  <c r="AR33" i="8"/>
  <c r="AV33" i="8"/>
  <c r="AZ33" i="8"/>
  <c r="AQ33" i="8"/>
  <c r="AR49" i="8"/>
  <c r="AS49" i="8" s="1"/>
  <c r="AT48" i="8" s="1"/>
  <c r="AQ49" i="8"/>
  <c r="AZ49" i="8"/>
  <c r="AV49" i="8"/>
  <c r="AR65" i="8"/>
  <c r="AS65" i="8" s="1"/>
  <c r="AT64" i="8" s="1"/>
  <c r="AV65" i="8"/>
  <c r="AQ65" i="8"/>
  <c r="AZ65" i="8"/>
  <c r="AR81" i="8"/>
  <c r="AS81" i="8" s="1"/>
  <c r="AT80" i="8" s="1"/>
  <c r="AV81" i="8"/>
  <c r="AQ81" i="8"/>
  <c r="AZ81" i="8"/>
  <c r="D76" i="7"/>
  <c r="M76" i="7"/>
  <c r="I76" i="7"/>
  <c r="Q76" i="7"/>
  <c r="AR32" i="8"/>
  <c r="AQ32" i="8"/>
  <c r="AV32" i="8"/>
  <c r="AZ32" i="8"/>
  <c r="AS37" i="8"/>
  <c r="AW37" i="8"/>
  <c r="AY37" i="8"/>
  <c r="AX37" i="8"/>
  <c r="AR40" i="8"/>
  <c r="AV40" i="8"/>
  <c r="AZ40" i="8"/>
  <c r="AQ40" i="8"/>
  <c r="Y6" i="8"/>
  <c r="J3" i="7"/>
  <c r="N8" i="7"/>
  <c r="J8" i="7"/>
  <c r="F8" i="7"/>
  <c r="P16" i="7"/>
  <c r="L16" i="7"/>
  <c r="H16" i="7"/>
  <c r="D16" i="7"/>
  <c r="N19" i="7"/>
  <c r="J19" i="7"/>
  <c r="F19" i="7"/>
  <c r="P24" i="7"/>
  <c r="L24" i="7"/>
  <c r="H24" i="7"/>
  <c r="D24" i="7"/>
  <c r="M8" i="7"/>
  <c r="I16" i="7"/>
  <c r="Q16" i="7"/>
  <c r="M19" i="7"/>
  <c r="I24" i="7"/>
  <c r="Q24" i="7"/>
  <c r="N7" i="7"/>
  <c r="J7" i="7"/>
  <c r="F7" i="7"/>
  <c r="P12" i="7"/>
  <c r="L12" i="7"/>
  <c r="H12" i="7"/>
  <c r="D12" i="7"/>
  <c r="N15" i="7"/>
  <c r="J15" i="7"/>
  <c r="F15" i="7"/>
  <c r="P20" i="7"/>
  <c r="L20" i="7"/>
  <c r="H20" i="7"/>
  <c r="D20" i="7"/>
  <c r="N23" i="7"/>
  <c r="J23" i="7"/>
  <c r="AR10" i="8"/>
  <c r="AX10" i="8" s="1"/>
  <c r="AQ14" i="8"/>
  <c r="AQ18" i="8"/>
  <c r="AR22" i="8"/>
  <c r="AZ22" i="8" s="1"/>
  <c r="M7" i="7"/>
  <c r="I12" i="7"/>
  <c r="Q12" i="7"/>
  <c r="O16" i="7"/>
  <c r="M20" i="7"/>
  <c r="G24" i="7"/>
  <c r="O15" i="7"/>
  <c r="G15" i="7"/>
  <c r="M15" i="7"/>
  <c r="E15" i="7"/>
  <c r="O19" i="7"/>
  <c r="E19" i="7"/>
  <c r="K23" i="7"/>
  <c r="Q23" i="7"/>
  <c r="I23" i="7"/>
  <c r="AV8" i="8"/>
  <c r="AQ8" i="8"/>
  <c r="E12" i="7"/>
  <c r="O12" i="7"/>
  <c r="AQ13" i="8"/>
  <c r="AV13" i="8"/>
  <c r="AR17" i="8"/>
  <c r="AR16" i="8"/>
  <c r="AZ16" i="8" s="1"/>
  <c r="E20" i="7"/>
  <c r="O20" i="7"/>
  <c r="K20" i="7"/>
  <c r="AQ21" i="8"/>
  <c r="AQ20" i="8"/>
  <c r="AV20" i="8"/>
  <c r="AQ22" i="8"/>
  <c r="AV25" i="8"/>
  <c r="AR25" i="8"/>
  <c r="AR6" i="8"/>
  <c r="O76" i="8"/>
  <c r="AQ24" i="8"/>
  <c r="O64" i="8"/>
  <c r="K50" i="8"/>
  <c r="K58" i="8"/>
  <c r="O66" i="8"/>
  <c r="O78" i="8"/>
  <c r="O70" i="8"/>
  <c r="O74" i="8"/>
  <c r="O82" i="8"/>
  <c r="AR30" i="8"/>
  <c r="AZ30" i="8" s="1"/>
  <c r="AQ30" i="8"/>
  <c r="AV30" i="8"/>
  <c r="E24" i="7"/>
  <c r="K24" i="7"/>
  <c r="K22" i="8"/>
  <c r="AX20" i="8"/>
  <c r="W18" i="8"/>
  <c r="E16" i="7"/>
  <c r="K16" i="7"/>
  <c r="AS16" i="8"/>
  <c r="I14" i="5"/>
  <c r="AR12" i="8"/>
  <c r="AZ12" i="8" s="1"/>
  <c r="AQ12" i="8"/>
  <c r="AV12" i="8"/>
  <c r="E11" i="7"/>
  <c r="O11" i="7"/>
  <c r="Q11" i="7"/>
  <c r="I11" i="7"/>
  <c r="F11" i="7"/>
  <c r="J11" i="7"/>
  <c r="N11" i="7"/>
  <c r="G11" i="7"/>
  <c r="K11" i="7"/>
  <c r="M11" i="7"/>
  <c r="D11" i="7"/>
  <c r="H11" i="7"/>
  <c r="L11" i="7"/>
  <c r="P11" i="7"/>
  <c r="W10" i="8"/>
  <c r="X10" i="8" s="1"/>
  <c r="Y10" i="8" s="1"/>
  <c r="AR9" i="8"/>
  <c r="AQ9" i="8"/>
  <c r="AZ9" i="8"/>
  <c r="AV9" i="8"/>
  <c r="O8" i="7"/>
  <c r="E8" i="7"/>
  <c r="E7" i="7"/>
  <c r="G7" i="7"/>
  <c r="O7" i="7"/>
  <c r="K7" i="7"/>
  <c r="K8" i="7"/>
  <c r="G8" i="7"/>
  <c r="K6" i="8"/>
  <c r="O7" i="8"/>
  <c r="E7" i="2" s="1"/>
  <c r="O6" i="8"/>
  <c r="E6" i="2" s="1"/>
  <c r="K4" i="7"/>
  <c r="O4" i="7"/>
  <c r="Q4" i="7"/>
  <c r="I4" i="7"/>
  <c r="D4" i="7"/>
  <c r="H4" i="7"/>
  <c r="L4" i="7"/>
  <c r="P4" i="7"/>
  <c r="E4" i="7"/>
  <c r="G4" i="7"/>
  <c r="M4" i="7"/>
  <c r="F4" i="7"/>
  <c r="J4" i="7"/>
  <c r="N4" i="7"/>
  <c r="I3" i="7"/>
  <c r="Q3" i="7"/>
  <c r="G3" i="7"/>
  <c r="D3" i="7"/>
  <c r="O4" i="8"/>
  <c r="E4" i="2" s="1"/>
  <c r="H3" i="7"/>
  <c r="L3" i="7"/>
  <c r="P3" i="7"/>
  <c r="E3" i="7"/>
  <c r="M3" i="7"/>
  <c r="O3" i="7"/>
  <c r="AR11" i="8"/>
  <c r="AV11" i="8"/>
  <c r="AZ11" i="8"/>
  <c r="AQ11" i="8"/>
  <c r="AR19" i="8"/>
  <c r="AZ19" i="8" s="1"/>
  <c r="AV19" i="8"/>
  <c r="AQ19" i="8"/>
  <c r="AR27" i="8"/>
  <c r="AZ27" i="8" s="1"/>
  <c r="AQ27" i="8"/>
  <c r="AV27" i="8"/>
  <c r="AR35" i="8"/>
  <c r="AV35" i="8"/>
  <c r="AZ35" i="8"/>
  <c r="AQ35" i="8"/>
  <c r="AR43" i="8"/>
  <c r="AV43" i="8"/>
  <c r="AZ43" i="8"/>
  <c r="AQ43" i="8"/>
  <c r="AR51" i="8"/>
  <c r="AS51" i="8" s="1"/>
  <c r="AT50" i="8" s="1"/>
  <c r="AV51" i="8"/>
  <c r="AQ51" i="8"/>
  <c r="AZ51" i="8"/>
  <c r="AR59" i="8"/>
  <c r="AS59" i="8" s="1"/>
  <c r="AT58" i="8" s="1"/>
  <c r="AV59" i="8"/>
  <c r="AQ59" i="8"/>
  <c r="AZ59" i="8"/>
  <c r="AR67" i="8"/>
  <c r="AS67" i="8" s="1"/>
  <c r="AT66" i="8" s="1"/>
  <c r="AQ67" i="8"/>
  <c r="AZ67" i="8"/>
  <c r="AV67" i="8"/>
  <c r="AR75" i="8"/>
  <c r="AS75" i="8" s="1"/>
  <c r="AT74" i="8" s="1"/>
  <c r="AQ75" i="8"/>
  <c r="AZ75" i="8"/>
  <c r="AV75" i="8"/>
  <c r="AR83" i="8"/>
  <c r="AS83" i="8" s="1"/>
  <c r="AT82" i="8" s="1"/>
  <c r="AQ83" i="8"/>
  <c r="AZ83" i="8"/>
  <c r="AV83" i="8"/>
  <c r="AS10" i="8"/>
  <c r="AS14" i="8"/>
  <c r="AW14" i="8"/>
  <c r="AY14" i="8"/>
  <c r="AX14" i="8"/>
  <c r="AX18" i="8"/>
  <c r="K10" i="8"/>
  <c r="K18" i="8"/>
  <c r="K26" i="8"/>
  <c r="K30" i="8"/>
  <c r="K34" i="8"/>
  <c r="K38" i="8"/>
  <c r="K42" i="8"/>
  <c r="AR7" i="8"/>
  <c r="AZ7" i="8" s="1"/>
  <c r="AQ7" i="8"/>
  <c r="AV7" i="8"/>
  <c r="AR15" i="8"/>
  <c r="AZ15" i="8" s="1"/>
  <c r="AV15" i="8"/>
  <c r="AQ15" i="8"/>
  <c r="AR23" i="8"/>
  <c r="AQ23" i="8"/>
  <c r="AZ23" i="8"/>
  <c r="AV23" i="8"/>
  <c r="AR31" i="8"/>
  <c r="AZ31" i="8" s="1"/>
  <c r="AQ31" i="8"/>
  <c r="AV31" i="8"/>
  <c r="AR39" i="8"/>
  <c r="AQ39" i="8"/>
  <c r="AV39" i="8"/>
  <c r="AZ39" i="8"/>
  <c r="AR47" i="8"/>
  <c r="AS47" i="8" s="1"/>
  <c r="AT46" i="8" s="1"/>
  <c r="AQ47" i="8"/>
  <c r="AZ47" i="8"/>
  <c r="AV47" i="8"/>
  <c r="AR55" i="8"/>
  <c r="AS55" i="8" s="1"/>
  <c r="AT54" i="8" s="1"/>
  <c r="AQ55" i="8"/>
  <c r="AZ55" i="8"/>
  <c r="AV55" i="8"/>
  <c r="AR63" i="8"/>
  <c r="AS63" i="8" s="1"/>
  <c r="AT62" i="8" s="1"/>
  <c r="AQ63" i="8"/>
  <c r="AZ63" i="8"/>
  <c r="AV63" i="8"/>
  <c r="AR71" i="8"/>
  <c r="AS71" i="8" s="1"/>
  <c r="AT70" i="8" s="1"/>
  <c r="AQ71" i="8"/>
  <c r="AZ71" i="8"/>
  <c r="AV71" i="8"/>
  <c r="AR79" i="8"/>
  <c r="AS79" i="8" s="1"/>
  <c r="AT78" i="8" s="1"/>
  <c r="AQ79" i="8"/>
  <c r="AZ79" i="8"/>
  <c r="AV79" i="8"/>
  <c r="AS22" i="8"/>
  <c r="AY22" i="8"/>
  <c r="K4" i="8"/>
  <c r="H14" i="8"/>
  <c r="I15" i="3" s="1"/>
  <c r="F14" i="8"/>
  <c r="H46" i="8"/>
  <c r="N46" i="8" s="1"/>
  <c r="F46" i="8"/>
  <c r="X16" i="8"/>
  <c r="O16" i="8"/>
  <c r="E16" i="2" s="1"/>
  <c r="X24" i="8"/>
  <c r="O24" i="8"/>
  <c r="E24" i="2" s="1"/>
  <c r="X32" i="8"/>
  <c r="O32" i="8"/>
  <c r="X36" i="8"/>
  <c r="O36" i="8"/>
  <c r="E36" i="2" s="1"/>
  <c r="X44" i="8"/>
  <c r="O44" i="8"/>
  <c r="X52" i="8"/>
  <c r="O52" i="8"/>
  <c r="X60" i="8"/>
  <c r="O60" i="8"/>
  <c r="H18" i="8"/>
  <c r="I19" i="3" s="1"/>
  <c r="F18" i="8"/>
  <c r="H50" i="8"/>
  <c r="N50" i="8" s="1"/>
  <c r="F50" i="8"/>
  <c r="F6" i="8"/>
  <c r="H6" i="8"/>
  <c r="I7" i="3" s="1"/>
  <c r="H22" i="8"/>
  <c r="I23" i="3" s="1"/>
  <c r="F22" i="8"/>
  <c r="H38" i="8"/>
  <c r="N38" i="8" s="1"/>
  <c r="F38" i="8"/>
  <c r="H54" i="8"/>
  <c r="N54" i="8" s="1"/>
  <c r="F54" i="8"/>
  <c r="X13" i="8"/>
  <c r="O13" i="8"/>
  <c r="E13" i="2" s="1"/>
  <c r="X17" i="8"/>
  <c r="O17" i="8"/>
  <c r="E17" i="2" s="1"/>
  <c r="X21" i="8"/>
  <c r="O21" i="8"/>
  <c r="E21" i="2" s="1"/>
  <c r="X25" i="8"/>
  <c r="O25" i="8"/>
  <c r="E25" i="2" s="1"/>
  <c r="X29" i="8"/>
  <c r="O29" i="8"/>
  <c r="E29" i="2" s="1"/>
  <c r="X33" i="8"/>
  <c r="O33" i="8"/>
  <c r="X37" i="8"/>
  <c r="O37" i="8"/>
  <c r="E37" i="2" s="1"/>
  <c r="X41" i="8"/>
  <c r="O41" i="8"/>
  <c r="X45" i="8"/>
  <c r="O45" i="8"/>
  <c r="X49" i="8"/>
  <c r="O49" i="8"/>
  <c r="X53" i="8"/>
  <c r="O53" i="8"/>
  <c r="X57" i="8"/>
  <c r="O57" i="8"/>
  <c r="X61" i="8"/>
  <c r="O61" i="8"/>
  <c r="H10" i="8"/>
  <c r="I11" i="3" s="1"/>
  <c r="F10" i="8"/>
  <c r="H26" i="8"/>
  <c r="I27" i="3" s="1"/>
  <c r="F26" i="8"/>
  <c r="H42" i="8"/>
  <c r="N42" i="8" s="1"/>
  <c r="F42" i="8"/>
  <c r="H58" i="8"/>
  <c r="N58" i="8" s="1"/>
  <c r="F58" i="8"/>
  <c r="O10" i="8"/>
  <c r="E10" i="2" s="1"/>
  <c r="X15" i="8"/>
  <c r="O15" i="8"/>
  <c r="E15" i="2" s="1"/>
  <c r="X18" i="8"/>
  <c r="O18" i="8"/>
  <c r="E18" i="2" s="1"/>
  <c r="X23" i="8"/>
  <c r="O23" i="8"/>
  <c r="E23" i="2" s="1"/>
  <c r="X26" i="8"/>
  <c r="O26" i="8"/>
  <c r="E26" i="2" s="1"/>
  <c r="X31" i="8"/>
  <c r="O31" i="8"/>
  <c r="E31" i="2" s="1"/>
  <c r="X34" i="8"/>
  <c r="O34" i="8"/>
  <c r="X39" i="8"/>
  <c r="O39" i="8"/>
  <c r="X42" i="8"/>
  <c r="O42" i="8"/>
  <c r="X47" i="8"/>
  <c r="O47" i="8"/>
  <c r="X50" i="8"/>
  <c r="O50" i="8"/>
  <c r="X55" i="8"/>
  <c r="O55" i="8"/>
  <c r="X58" i="8"/>
  <c r="O58" i="8"/>
  <c r="X63" i="8"/>
  <c r="O63" i="8"/>
  <c r="AQ5" i="8"/>
  <c r="AV5" i="8"/>
  <c r="AR5" i="8"/>
  <c r="AZ5" i="8" s="1"/>
  <c r="E10" i="7"/>
  <c r="G10" i="7"/>
  <c r="I10" i="7"/>
  <c r="K10" i="7"/>
  <c r="M10" i="7"/>
  <c r="O10" i="7"/>
  <c r="Q10" i="7"/>
  <c r="F10" i="7"/>
  <c r="J10" i="7"/>
  <c r="N10" i="7"/>
  <c r="D10" i="7"/>
  <c r="H10" i="7"/>
  <c r="L10" i="7"/>
  <c r="P10" i="7"/>
  <c r="E18" i="7"/>
  <c r="G18" i="7"/>
  <c r="I18" i="7"/>
  <c r="K18" i="7"/>
  <c r="M18" i="7"/>
  <c r="O18" i="7"/>
  <c r="Q18" i="7"/>
  <c r="F18" i="7"/>
  <c r="J18" i="7"/>
  <c r="N18" i="7"/>
  <c r="D18" i="7"/>
  <c r="H18" i="7"/>
  <c r="L18" i="7"/>
  <c r="P18" i="7"/>
  <c r="E26" i="7"/>
  <c r="G26" i="7"/>
  <c r="I26" i="7"/>
  <c r="K26" i="7"/>
  <c r="M26" i="7"/>
  <c r="O26" i="7"/>
  <c r="Q26" i="7"/>
  <c r="F26" i="7"/>
  <c r="J26" i="7"/>
  <c r="N26" i="7"/>
  <c r="D26" i="7"/>
  <c r="H26" i="7"/>
  <c r="L26" i="7"/>
  <c r="P26" i="7"/>
  <c r="E34" i="7"/>
  <c r="G34" i="7"/>
  <c r="I34" i="7"/>
  <c r="K34" i="7"/>
  <c r="M34" i="7"/>
  <c r="O34" i="7"/>
  <c r="Q34" i="7"/>
  <c r="F34" i="7"/>
  <c r="J34" i="7"/>
  <c r="N34" i="7"/>
  <c r="D34" i="7"/>
  <c r="H34" i="7"/>
  <c r="L34" i="7"/>
  <c r="P34" i="7"/>
  <c r="E42" i="7"/>
  <c r="G42" i="7"/>
  <c r="I42" i="7"/>
  <c r="K42" i="7"/>
  <c r="M42" i="7"/>
  <c r="O42" i="7"/>
  <c r="Q42" i="7"/>
  <c r="F42" i="7"/>
  <c r="J42" i="7"/>
  <c r="N42" i="7"/>
  <c r="D42" i="7"/>
  <c r="H42" i="7"/>
  <c r="L42" i="7"/>
  <c r="P42" i="7"/>
  <c r="E50" i="7"/>
  <c r="G50" i="7"/>
  <c r="I50" i="7"/>
  <c r="K50" i="7"/>
  <c r="M50" i="7"/>
  <c r="O50" i="7"/>
  <c r="Q50" i="7"/>
  <c r="F50" i="7"/>
  <c r="J50" i="7"/>
  <c r="N50" i="7"/>
  <c r="D50" i="7"/>
  <c r="H50" i="7"/>
  <c r="L50" i="7"/>
  <c r="P50" i="7"/>
  <c r="E58" i="7"/>
  <c r="G58" i="7"/>
  <c r="I58" i="7"/>
  <c r="K58" i="7"/>
  <c r="M58" i="7"/>
  <c r="O58" i="7"/>
  <c r="Q58" i="7"/>
  <c r="F58" i="7"/>
  <c r="J58" i="7"/>
  <c r="N58" i="7"/>
  <c r="D58" i="7"/>
  <c r="H58" i="7"/>
  <c r="L58" i="7"/>
  <c r="P58" i="7"/>
  <c r="E65" i="7"/>
  <c r="G65" i="7"/>
  <c r="I65" i="7"/>
  <c r="K65" i="7"/>
  <c r="M65" i="7"/>
  <c r="O65" i="7"/>
  <c r="Q65" i="7"/>
  <c r="D65" i="7"/>
  <c r="H65" i="7"/>
  <c r="L65" i="7"/>
  <c r="P65" i="7"/>
  <c r="F65" i="7"/>
  <c r="J65" i="7"/>
  <c r="N65" i="7"/>
  <c r="E6" i="7"/>
  <c r="G6" i="7"/>
  <c r="I6" i="7"/>
  <c r="K6" i="7"/>
  <c r="M6" i="7"/>
  <c r="O6" i="7"/>
  <c r="Q6" i="7"/>
  <c r="D6" i="7"/>
  <c r="H6" i="7"/>
  <c r="L6" i="7"/>
  <c r="P6" i="7"/>
  <c r="F6" i="7"/>
  <c r="J6" i="7"/>
  <c r="N6" i="7"/>
  <c r="E14" i="7"/>
  <c r="G14" i="7"/>
  <c r="I14" i="7"/>
  <c r="K14" i="7"/>
  <c r="M14" i="7"/>
  <c r="O14" i="7"/>
  <c r="Q14" i="7"/>
  <c r="D14" i="7"/>
  <c r="H14" i="7"/>
  <c r="L14" i="7"/>
  <c r="P14" i="7"/>
  <c r="F14" i="7"/>
  <c r="J14" i="7"/>
  <c r="N14" i="7"/>
  <c r="E22" i="7"/>
  <c r="G22" i="7"/>
  <c r="I22" i="7"/>
  <c r="K22" i="7"/>
  <c r="M22" i="7"/>
  <c r="O22" i="7"/>
  <c r="Q22" i="7"/>
  <c r="D22" i="7"/>
  <c r="H22" i="7"/>
  <c r="L22" i="7"/>
  <c r="P22" i="7"/>
  <c r="F22" i="7"/>
  <c r="J22" i="7"/>
  <c r="N22" i="7"/>
  <c r="E30" i="7"/>
  <c r="G30" i="7"/>
  <c r="I30" i="7"/>
  <c r="K30" i="7"/>
  <c r="M30" i="7"/>
  <c r="O30" i="7"/>
  <c r="Q30" i="7"/>
  <c r="D30" i="7"/>
  <c r="H30" i="7"/>
  <c r="L30" i="7"/>
  <c r="P30" i="7"/>
  <c r="F30" i="7"/>
  <c r="J30" i="7"/>
  <c r="N30" i="7"/>
  <c r="E38" i="7"/>
  <c r="G38" i="7"/>
  <c r="I38" i="7"/>
  <c r="K38" i="7"/>
  <c r="M38" i="7"/>
  <c r="O38" i="7"/>
  <c r="Q38" i="7"/>
  <c r="D38" i="7"/>
  <c r="H38" i="7"/>
  <c r="L38" i="7"/>
  <c r="P38" i="7"/>
  <c r="F38" i="7"/>
  <c r="J38" i="7"/>
  <c r="N38" i="7"/>
  <c r="E46" i="7"/>
  <c r="G46" i="7"/>
  <c r="I46" i="7"/>
  <c r="K46" i="7"/>
  <c r="M46" i="7"/>
  <c r="O46" i="7"/>
  <c r="Q46" i="7"/>
  <c r="D46" i="7"/>
  <c r="H46" i="7"/>
  <c r="L46" i="7"/>
  <c r="P46" i="7"/>
  <c r="F46" i="7"/>
  <c r="J46" i="7"/>
  <c r="N46" i="7"/>
  <c r="E54" i="7"/>
  <c r="G54" i="7"/>
  <c r="I54" i="7"/>
  <c r="K54" i="7"/>
  <c r="M54" i="7"/>
  <c r="O54" i="7"/>
  <c r="Q54" i="7"/>
  <c r="D54" i="7"/>
  <c r="H54" i="7"/>
  <c r="L54" i="7"/>
  <c r="P54" i="7"/>
  <c r="F54" i="7"/>
  <c r="J54" i="7"/>
  <c r="N54" i="7"/>
  <c r="E62" i="7"/>
  <c r="G62" i="7"/>
  <c r="I62" i="7"/>
  <c r="K62" i="7"/>
  <c r="M62" i="7"/>
  <c r="O62" i="7"/>
  <c r="Q62" i="7"/>
  <c r="D62" i="7"/>
  <c r="H62" i="7"/>
  <c r="L62" i="7"/>
  <c r="P62" i="7"/>
  <c r="F62" i="7"/>
  <c r="J62" i="7"/>
  <c r="N62" i="7"/>
  <c r="E70" i="7"/>
  <c r="G70" i="7"/>
  <c r="I70" i="7"/>
  <c r="K70" i="7"/>
  <c r="M70" i="7"/>
  <c r="O70" i="7"/>
  <c r="Q70" i="7"/>
  <c r="H70" i="7"/>
  <c r="F70" i="7"/>
  <c r="J70" i="7"/>
  <c r="N70" i="7"/>
  <c r="D70" i="7"/>
  <c r="L70" i="7"/>
  <c r="P70" i="7"/>
  <c r="H4" i="8"/>
  <c r="I5" i="3" s="1"/>
  <c r="O12" i="8"/>
  <c r="E12" i="2" s="1"/>
  <c r="O5" i="8"/>
  <c r="E5" i="2" s="1"/>
  <c r="K8" i="8"/>
  <c r="K12" i="8"/>
  <c r="K16" i="8"/>
  <c r="K20" i="8"/>
  <c r="K24" i="8"/>
  <c r="K32" i="8"/>
  <c r="K40" i="8"/>
  <c r="K44" i="8"/>
  <c r="K48" i="8"/>
  <c r="K52" i="8"/>
  <c r="K56" i="8"/>
  <c r="K60" i="8"/>
  <c r="H20" i="8"/>
  <c r="I21" i="3" s="1"/>
  <c r="H28" i="8"/>
  <c r="I29" i="3" s="1"/>
  <c r="H36" i="8"/>
  <c r="H44" i="8"/>
  <c r="N44" i="8" s="1"/>
  <c r="H52" i="8"/>
  <c r="N52" i="8" s="1"/>
  <c r="H60" i="8"/>
  <c r="N60" i="8" s="1"/>
  <c r="H8" i="8"/>
  <c r="I9" i="3" s="1"/>
  <c r="H66" i="8"/>
  <c r="N66" i="8" s="1"/>
  <c r="H70" i="8"/>
  <c r="N70" i="8" s="1"/>
  <c r="H74" i="8"/>
  <c r="N74" i="8" s="1"/>
  <c r="H78" i="8"/>
  <c r="N78" i="8" s="1"/>
  <c r="H82" i="8"/>
  <c r="N82" i="8" s="1"/>
  <c r="H68" i="8"/>
  <c r="N68" i="8" s="1"/>
  <c r="H76" i="8"/>
  <c r="N76" i="8" s="1"/>
  <c r="H30" i="8"/>
  <c r="I31" i="3" s="1"/>
  <c r="F30" i="8"/>
  <c r="H62" i="8"/>
  <c r="N62" i="8" s="1"/>
  <c r="F62" i="8"/>
  <c r="X20" i="8"/>
  <c r="O20" i="8"/>
  <c r="E20" i="2" s="1"/>
  <c r="X28" i="8"/>
  <c r="Y28" i="8" s="1"/>
  <c r="O28" i="8"/>
  <c r="E28" i="2" s="1"/>
  <c r="X40" i="8"/>
  <c r="Y40" i="8" s="1"/>
  <c r="O40" i="8"/>
  <c r="X48" i="8"/>
  <c r="Y48" i="8" s="1"/>
  <c r="O48" i="8"/>
  <c r="X56" i="8"/>
  <c r="Y56" i="8" s="1"/>
  <c r="O56" i="8"/>
  <c r="H34" i="8"/>
  <c r="N34" i="8" s="1"/>
  <c r="F34" i="8"/>
  <c r="X14" i="8"/>
  <c r="Y14" i="8" s="1"/>
  <c r="O14" i="8"/>
  <c r="E14" i="2" s="1"/>
  <c r="X19" i="8"/>
  <c r="O19" i="8"/>
  <c r="E19" i="2" s="1"/>
  <c r="X22" i="8"/>
  <c r="Y22" i="8" s="1"/>
  <c r="O22" i="8"/>
  <c r="E22" i="2" s="1"/>
  <c r="X27" i="8"/>
  <c r="O27" i="8"/>
  <c r="E27" i="2" s="1"/>
  <c r="X30" i="8"/>
  <c r="Y30" i="8" s="1"/>
  <c r="O30" i="8"/>
  <c r="E30" i="2" s="1"/>
  <c r="X35" i="8"/>
  <c r="O35" i="8"/>
  <c r="X38" i="8"/>
  <c r="Y38" i="8" s="1"/>
  <c r="O38" i="8"/>
  <c r="X43" i="8"/>
  <c r="O43" i="8"/>
  <c r="X46" i="8"/>
  <c r="Y46" i="8" s="1"/>
  <c r="O46" i="8"/>
  <c r="X51" i="8"/>
  <c r="O51" i="8"/>
  <c r="X54" i="8"/>
  <c r="Y54" i="8" s="1"/>
  <c r="O54" i="8"/>
  <c r="X59" i="8"/>
  <c r="O59" i="8"/>
  <c r="X62" i="8"/>
  <c r="Y62" i="8" s="1"/>
  <c r="O62" i="8"/>
  <c r="AQ4" i="8"/>
  <c r="AR4" i="8"/>
  <c r="AZ4" i="8" s="1"/>
  <c r="AV4" i="8"/>
  <c r="E9" i="7"/>
  <c r="G9" i="7"/>
  <c r="I9" i="7"/>
  <c r="K9" i="7"/>
  <c r="M9" i="7"/>
  <c r="O9" i="7"/>
  <c r="Q9" i="7"/>
  <c r="F9" i="7"/>
  <c r="J9" i="7"/>
  <c r="N9" i="7"/>
  <c r="D9" i="7"/>
  <c r="H9" i="7"/>
  <c r="L9" i="7"/>
  <c r="P9" i="7"/>
  <c r="E17" i="7"/>
  <c r="G17" i="7"/>
  <c r="I17" i="7"/>
  <c r="K17" i="7"/>
  <c r="M17" i="7"/>
  <c r="O17" i="7"/>
  <c r="Q17" i="7"/>
  <c r="F17" i="7"/>
  <c r="J17" i="7"/>
  <c r="N17" i="7"/>
  <c r="D17" i="7"/>
  <c r="H17" i="7"/>
  <c r="L17" i="7"/>
  <c r="P17" i="7"/>
  <c r="E25" i="7"/>
  <c r="G25" i="7"/>
  <c r="I25" i="7"/>
  <c r="K25" i="7"/>
  <c r="M25" i="7"/>
  <c r="O25" i="7"/>
  <c r="Q25" i="7"/>
  <c r="F25" i="7"/>
  <c r="J25" i="7"/>
  <c r="N25" i="7"/>
  <c r="D25" i="7"/>
  <c r="H25" i="7"/>
  <c r="L25" i="7"/>
  <c r="P25" i="7"/>
  <c r="E33" i="7"/>
  <c r="G33" i="7"/>
  <c r="I33" i="7"/>
  <c r="K33" i="7"/>
  <c r="M33" i="7"/>
  <c r="O33" i="7"/>
  <c r="Q33" i="7"/>
  <c r="F33" i="7"/>
  <c r="J33" i="7"/>
  <c r="N33" i="7"/>
  <c r="D33" i="7"/>
  <c r="H33" i="7"/>
  <c r="L33" i="7"/>
  <c r="P33" i="7"/>
  <c r="E41" i="7"/>
  <c r="G41" i="7"/>
  <c r="I41" i="7"/>
  <c r="K41" i="7"/>
  <c r="M41" i="7"/>
  <c r="O41" i="7"/>
  <c r="Q41" i="7"/>
  <c r="F41" i="7"/>
  <c r="J41" i="7"/>
  <c r="N41" i="7"/>
  <c r="D41" i="7"/>
  <c r="H41" i="7"/>
  <c r="L41" i="7"/>
  <c r="P41" i="7"/>
  <c r="E49" i="7"/>
  <c r="G49" i="7"/>
  <c r="I49" i="7"/>
  <c r="K49" i="7"/>
  <c r="M49" i="7"/>
  <c r="O49" i="7"/>
  <c r="Q49" i="7"/>
  <c r="F49" i="7"/>
  <c r="J49" i="7"/>
  <c r="N49" i="7"/>
  <c r="D49" i="7"/>
  <c r="H49" i="7"/>
  <c r="L49" i="7"/>
  <c r="P49" i="7"/>
  <c r="E57" i="7"/>
  <c r="G57" i="7"/>
  <c r="I57" i="7"/>
  <c r="K57" i="7"/>
  <c r="M57" i="7"/>
  <c r="O57" i="7"/>
  <c r="Q57" i="7"/>
  <c r="F57" i="7"/>
  <c r="J57" i="7"/>
  <c r="N57" i="7"/>
  <c r="D57" i="7"/>
  <c r="H57" i="7"/>
  <c r="L57" i="7"/>
  <c r="P57" i="7"/>
  <c r="E66" i="7"/>
  <c r="G66" i="7"/>
  <c r="I66" i="7"/>
  <c r="K66" i="7"/>
  <c r="M66" i="7"/>
  <c r="O66" i="7"/>
  <c r="Q66" i="7"/>
  <c r="F66" i="7"/>
  <c r="J66" i="7"/>
  <c r="D66" i="7"/>
  <c r="H66" i="7"/>
  <c r="L66" i="7"/>
  <c r="P66" i="7"/>
  <c r="N66" i="7"/>
  <c r="D74" i="7"/>
  <c r="F74" i="7"/>
  <c r="H74" i="7"/>
  <c r="L74" i="7"/>
  <c r="E74" i="7"/>
  <c r="G74" i="7"/>
  <c r="I74" i="7"/>
  <c r="K74" i="7"/>
  <c r="M74" i="7"/>
  <c r="O74" i="7"/>
  <c r="Q74" i="7"/>
  <c r="J74" i="7"/>
  <c r="N74" i="7"/>
  <c r="P74" i="7"/>
  <c r="L78" i="7"/>
  <c r="E78" i="7"/>
  <c r="G78" i="7"/>
  <c r="I78" i="7"/>
  <c r="K78" i="7"/>
  <c r="M78" i="7"/>
  <c r="O78" i="7"/>
  <c r="Q78" i="7"/>
  <c r="D78" i="7"/>
  <c r="F78" i="7"/>
  <c r="H78" i="7"/>
  <c r="J78" i="7"/>
  <c r="N78" i="7"/>
  <c r="P78" i="7"/>
  <c r="J82" i="7"/>
  <c r="P82" i="7"/>
  <c r="E82" i="7"/>
  <c r="G82" i="7"/>
  <c r="I82" i="7"/>
  <c r="K82" i="7"/>
  <c r="M82" i="7"/>
  <c r="O82" i="7"/>
  <c r="Q82" i="7"/>
  <c r="D82" i="7"/>
  <c r="F82" i="7"/>
  <c r="H82" i="7"/>
  <c r="L82" i="7"/>
  <c r="N82" i="7"/>
  <c r="E5" i="7"/>
  <c r="G5" i="7"/>
  <c r="I5" i="7"/>
  <c r="K5" i="7"/>
  <c r="M5" i="7"/>
  <c r="O5" i="7"/>
  <c r="Q5" i="7"/>
  <c r="D5" i="7"/>
  <c r="H5" i="7"/>
  <c r="L5" i="7"/>
  <c r="P5" i="7"/>
  <c r="F5" i="7"/>
  <c r="J5" i="7"/>
  <c r="N5" i="7"/>
  <c r="E13" i="7"/>
  <c r="G13" i="7"/>
  <c r="I13" i="7"/>
  <c r="K13" i="7"/>
  <c r="M13" i="7"/>
  <c r="O13" i="7"/>
  <c r="Q13" i="7"/>
  <c r="D13" i="7"/>
  <c r="H13" i="7"/>
  <c r="L13" i="7"/>
  <c r="P13" i="7"/>
  <c r="F13" i="7"/>
  <c r="J13" i="7"/>
  <c r="N13" i="7"/>
  <c r="E21" i="7"/>
  <c r="G21" i="7"/>
  <c r="I21" i="7"/>
  <c r="K21" i="7"/>
  <c r="M21" i="7"/>
  <c r="O21" i="7"/>
  <c r="Q21" i="7"/>
  <c r="D21" i="7"/>
  <c r="H21" i="7"/>
  <c r="L21" i="7"/>
  <c r="P21" i="7"/>
  <c r="F21" i="7"/>
  <c r="J21" i="7"/>
  <c r="N21" i="7"/>
  <c r="E29" i="7"/>
  <c r="G29" i="7"/>
  <c r="I29" i="7"/>
  <c r="K29" i="7"/>
  <c r="M29" i="7"/>
  <c r="O29" i="7"/>
  <c r="Q29" i="7"/>
  <c r="D29" i="7"/>
  <c r="H29" i="7"/>
  <c r="L29" i="7"/>
  <c r="P29" i="7"/>
  <c r="F29" i="7"/>
  <c r="J29" i="7"/>
  <c r="N29" i="7"/>
  <c r="E37" i="7"/>
  <c r="G37" i="7"/>
  <c r="I37" i="7"/>
  <c r="K37" i="7"/>
  <c r="M37" i="7"/>
  <c r="O37" i="7"/>
  <c r="Q37" i="7"/>
  <c r="D37" i="7"/>
  <c r="H37" i="7"/>
  <c r="L37" i="7"/>
  <c r="P37" i="7"/>
  <c r="F37" i="7"/>
  <c r="J37" i="7"/>
  <c r="N37" i="7"/>
  <c r="E45" i="7"/>
  <c r="G45" i="7"/>
  <c r="I45" i="7"/>
  <c r="K45" i="7"/>
  <c r="M45" i="7"/>
  <c r="O45" i="7"/>
  <c r="Q45" i="7"/>
  <c r="D45" i="7"/>
  <c r="H45" i="7"/>
  <c r="L45" i="7"/>
  <c r="P45" i="7"/>
  <c r="F45" i="7"/>
  <c r="J45" i="7"/>
  <c r="N45" i="7"/>
  <c r="E53" i="7"/>
  <c r="G53" i="7"/>
  <c r="I53" i="7"/>
  <c r="K53" i="7"/>
  <c r="M53" i="7"/>
  <c r="O53" i="7"/>
  <c r="Q53" i="7"/>
  <c r="D53" i="7"/>
  <c r="H53" i="7"/>
  <c r="L53" i="7"/>
  <c r="P53" i="7"/>
  <c r="F53" i="7"/>
  <c r="J53" i="7"/>
  <c r="N53" i="7"/>
  <c r="E61" i="7"/>
  <c r="G61" i="7"/>
  <c r="I61" i="7"/>
  <c r="K61" i="7"/>
  <c r="M61" i="7"/>
  <c r="O61" i="7"/>
  <c r="Q61" i="7"/>
  <c r="D61" i="7"/>
  <c r="H61" i="7"/>
  <c r="L61" i="7"/>
  <c r="P61" i="7"/>
  <c r="F61" i="7"/>
  <c r="J61" i="7"/>
  <c r="N61" i="7"/>
  <c r="E69" i="7"/>
  <c r="G69" i="7"/>
  <c r="I69" i="7"/>
  <c r="K69" i="7"/>
  <c r="M69" i="7"/>
  <c r="O69" i="7"/>
  <c r="Q69" i="7"/>
  <c r="D69" i="7"/>
  <c r="H69" i="7"/>
  <c r="P69" i="7"/>
  <c r="F69" i="7"/>
  <c r="J69" i="7"/>
  <c r="N69" i="7"/>
  <c r="L69" i="7"/>
  <c r="Y12" i="8"/>
  <c r="H16" i="8"/>
  <c r="I17" i="3" s="1"/>
  <c r="H24" i="8"/>
  <c r="I25" i="3" s="1"/>
  <c r="H32" i="8"/>
  <c r="N32" i="8" s="1"/>
  <c r="H40" i="8"/>
  <c r="N40" i="8" s="1"/>
  <c r="H48" i="8"/>
  <c r="N48" i="8" s="1"/>
  <c r="H56" i="8"/>
  <c r="N56" i="8" s="1"/>
  <c r="H12" i="8"/>
  <c r="I13" i="3" s="1"/>
  <c r="H64" i="8"/>
  <c r="N64" i="8" s="1"/>
  <c r="H72" i="8"/>
  <c r="N72" i="8" s="1"/>
  <c r="H80" i="8"/>
  <c r="N80" i="8" s="1"/>
  <c r="AY20" i="8" l="1"/>
  <c r="L50" i="8"/>
  <c r="AY18" i="8"/>
  <c r="Y20" i="8"/>
  <c r="AW18" i="8"/>
  <c r="AS18" i="8"/>
  <c r="AS45" i="8"/>
  <c r="AT44" i="8" s="1"/>
  <c r="AX45" i="8"/>
  <c r="AY45" i="8"/>
  <c r="AW45" i="8"/>
  <c r="L30" i="8"/>
  <c r="AW16" i="8"/>
  <c r="L82" i="8"/>
  <c r="AX28" i="8"/>
  <c r="AX29" i="8"/>
  <c r="AZ29" i="8"/>
  <c r="AW29" i="8"/>
  <c r="AS29" i="8"/>
  <c r="AT28" i="8" s="1"/>
  <c r="AY29" i="8"/>
  <c r="N36" i="8"/>
  <c r="D36" i="2"/>
  <c r="N28" i="8"/>
  <c r="D28" i="2"/>
  <c r="N26" i="8"/>
  <c r="D26" i="2"/>
  <c r="AS26" i="8"/>
  <c r="AW26" i="8"/>
  <c r="AY26" i="8"/>
  <c r="AX26" i="8"/>
  <c r="AY16" i="8"/>
  <c r="AX16" i="8"/>
  <c r="L38" i="8"/>
  <c r="AX25" i="8"/>
  <c r="AS25" i="8"/>
  <c r="AY25" i="8"/>
  <c r="AZ25" i="8"/>
  <c r="AW25" i="8"/>
  <c r="AX17" i="8"/>
  <c r="AZ17" i="8"/>
  <c r="AS17" i="8"/>
  <c r="AT16" i="8" s="1"/>
  <c r="AY17" i="8"/>
  <c r="AW17" i="8"/>
  <c r="AS24" i="8"/>
  <c r="AY24" i="8"/>
  <c r="AW24" i="8"/>
  <c r="AX24" i="8"/>
  <c r="AZ24" i="8"/>
  <c r="AS36" i="8"/>
  <c r="AT36" i="8" s="1"/>
  <c r="AX36" i="8"/>
  <c r="AY36" i="8"/>
  <c r="AW36" i="8"/>
  <c r="AS41" i="8"/>
  <c r="AX41" i="8"/>
  <c r="AW41" i="8"/>
  <c r="AY41" i="8"/>
  <c r="AX6" i="8"/>
  <c r="AZ6" i="8"/>
  <c r="AS6" i="8"/>
  <c r="AY6" i="8"/>
  <c r="AW6" i="8"/>
  <c r="AZ10" i="8"/>
  <c r="AY10" i="8"/>
  <c r="AW10" i="8"/>
  <c r="AS40" i="8"/>
  <c r="AT40" i="8" s="1"/>
  <c r="AX40" i="8"/>
  <c r="AW40" i="8"/>
  <c r="AY40" i="8"/>
  <c r="AS32" i="8"/>
  <c r="AW32" i="8"/>
  <c r="AY32" i="8"/>
  <c r="AX32" i="8"/>
  <c r="AS33" i="8"/>
  <c r="AX33" i="8"/>
  <c r="AY33" i="8"/>
  <c r="AW33" i="8"/>
  <c r="AX21" i="8"/>
  <c r="AW21" i="8"/>
  <c r="AZ21" i="8"/>
  <c r="AS21" i="8"/>
  <c r="AY21" i="8"/>
  <c r="AX13" i="8"/>
  <c r="AW13" i="8"/>
  <c r="AZ13" i="8"/>
  <c r="AS13" i="8"/>
  <c r="AY13" i="8"/>
  <c r="AX8" i="8"/>
  <c r="AW8" i="8"/>
  <c r="AZ8" i="8"/>
  <c r="AS8" i="8"/>
  <c r="AY8" i="8"/>
  <c r="L70" i="8"/>
  <c r="L66" i="8"/>
  <c r="AW22" i="8"/>
  <c r="AX22" i="8"/>
  <c r="AW20" i="8"/>
  <c r="AS20" i="8"/>
  <c r="L74" i="8"/>
  <c r="L58" i="8"/>
  <c r="L42" i="8"/>
  <c r="L34" i="8"/>
  <c r="L26" i="8"/>
  <c r="L56" i="8"/>
  <c r="N30" i="8"/>
  <c r="D30" i="2"/>
  <c r="AS30" i="8"/>
  <c r="AW30" i="8"/>
  <c r="AY30" i="8"/>
  <c r="AX30" i="8"/>
  <c r="N24" i="8"/>
  <c r="D24" i="2"/>
  <c r="N22" i="8"/>
  <c r="D22" i="2"/>
  <c r="N20" i="8"/>
  <c r="D20" i="2"/>
  <c r="N18" i="8"/>
  <c r="D18" i="2"/>
  <c r="N16" i="8"/>
  <c r="D16" i="2"/>
  <c r="N14" i="8"/>
  <c r="D14" i="2"/>
  <c r="N12" i="8"/>
  <c r="D12" i="2"/>
  <c r="AS12" i="8"/>
  <c r="AT12" i="8" s="1"/>
  <c r="AW12" i="8"/>
  <c r="AY12" i="8"/>
  <c r="AX12" i="8"/>
  <c r="N10" i="8"/>
  <c r="D10" i="2"/>
  <c r="N8" i="8"/>
  <c r="D8" i="2"/>
  <c r="AS9" i="8"/>
  <c r="AY9" i="8"/>
  <c r="AW9" i="8"/>
  <c r="AX9" i="8"/>
  <c r="N6" i="8"/>
  <c r="D6" i="2"/>
  <c r="N4" i="8"/>
  <c r="D4" i="2"/>
  <c r="AS43" i="8"/>
  <c r="AT42" i="8" s="1"/>
  <c r="AX43" i="8"/>
  <c r="AW43" i="8"/>
  <c r="AY43" i="8"/>
  <c r="AS35" i="8"/>
  <c r="AT34" i="8" s="1"/>
  <c r="AX35" i="8"/>
  <c r="AW35" i="8"/>
  <c r="AY35" i="8"/>
  <c r="AW27" i="8"/>
  <c r="AY27" i="8"/>
  <c r="AX27" i="8"/>
  <c r="AS27" i="8"/>
  <c r="AT26" i="8" s="1"/>
  <c r="AY19" i="8"/>
  <c r="AW19" i="8"/>
  <c r="AX19" i="8"/>
  <c r="AS19" i="8"/>
  <c r="AW11" i="8"/>
  <c r="AX11" i="8"/>
  <c r="AS11" i="8"/>
  <c r="AT10" i="8" s="1"/>
  <c r="AY11" i="8"/>
  <c r="L80" i="8"/>
  <c r="AS39" i="8"/>
  <c r="AT38" i="8" s="1"/>
  <c r="AW39" i="8"/>
  <c r="AY39" i="8"/>
  <c r="AX39" i="8"/>
  <c r="AS31" i="8"/>
  <c r="AW31" i="8"/>
  <c r="AY31" i="8"/>
  <c r="AX31" i="8"/>
  <c r="AW23" i="8"/>
  <c r="AY23" i="8"/>
  <c r="AX23" i="8"/>
  <c r="AS23" i="8"/>
  <c r="AT22" i="8" s="1"/>
  <c r="AY15" i="8"/>
  <c r="AW15" i="8"/>
  <c r="AX15" i="8"/>
  <c r="AS15" i="8"/>
  <c r="AT14" i="8" s="1"/>
  <c r="AS7" i="8"/>
  <c r="AY7" i="8"/>
  <c r="AW7" i="8"/>
  <c r="AX7" i="8"/>
  <c r="L60" i="8"/>
  <c r="L52" i="8"/>
  <c r="L44" i="8"/>
  <c r="L32" i="8"/>
  <c r="L20" i="8"/>
  <c r="L12" i="8"/>
  <c r="L54" i="8"/>
  <c r="L10" i="8"/>
  <c r="L46" i="8"/>
  <c r="L28" i="8"/>
  <c r="L14" i="8"/>
  <c r="L64" i="8"/>
  <c r="L72" i="8"/>
  <c r="AS4" i="8"/>
  <c r="AW4" i="8"/>
  <c r="AY4" i="8"/>
  <c r="AX4" i="8"/>
  <c r="AS5" i="8"/>
  <c r="AW5" i="8"/>
  <c r="AY5" i="8"/>
  <c r="AX5" i="8"/>
  <c r="L48" i="8"/>
  <c r="L40" i="8"/>
  <c r="L24" i="8"/>
  <c r="L16" i="8"/>
  <c r="L8" i="8"/>
  <c r="L78" i="8"/>
  <c r="Y58" i="8"/>
  <c r="Y50" i="8"/>
  <c r="Y42" i="8"/>
  <c r="Y34" i="8"/>
  <c r="Y26" i="8"/>
  <c r="Y18" i="8"/>
  <c r="Y60" i="8"/>
  <c r="Y52" i="8"/>
  <c r="Y44" i="8"/>
  <c r="Y36" i="8"/>
  <c r="Y32" i="8"/>
  <c r="Y24" i="8"/>
  <c r="Y16" i="8"/>
  <c r="L18" i="8"/>
  <c r="L62" i="8"/>
  <c r="L36" i="8"/>
  <c r="L22" i="8"/>
  <c r="L4" i="8"/>
  <c r="L68" i="8"/>
  <c r="L76" i="8"/>
  <c r="L6" i="8"/>
  <c r="AT18" i="8" l="1"/>
  <c r="AT6" i="8"/>
  <c r="AT8" i="8"/>
  <c r="AT30" i="8"/>
  <c r="AT20" i="8"/>
  <c r="AT32" i="8"/>
  <c r="AT24" i="8"/>
  <c r="Z6" i="8"/>
  <c r="Q6" i="8"/>
  <c r="Z24" i="8"/>
  <c r="Q24" i="8" s="1"/>
  <c r="Z36" i="8"/>
  <c r="Q36" i="8" s="1"/>
  <c r="Z16" i="8"/>
  <c r="Q16" i="8" s="1"/>
  <c r="Z68" i="8"/>
  <c r="Q68" i="8" s="1"/>
  <c r="R68" i="8" s="1"/>
  <c r="Z64" i="8"/>
  <c r="Q64" i="8" s="1"/>
  <c r="R64" i="8" s="1"/>
  <c r="Z72" i="8"/>
  <c r="Q72" i="8" s="1"/>
  <c r="R72" i="8" s="1"/>
  <c r="Z80" i="8"/>
  <c r="Q80" i="8" s="1"/>
  <c r="R80" i="8" s="1"/>
  <c r="Z76" i="8"/>
  <c r="Q76" i="8" s="1"/>
  <c r="R76" i="8" s="1"/>
  <c r="Z52" i="8"/>
  <c r="Q52" i="8" s="1"/>
  <c r="R52" i="8" s="1"/>
  <c r="Z26" i="8"/>
  <c r="Q26" i="8" s="1"/>
  <c r="Z58" i="8"/>
  <c r="Q58" i="8" s="1"/>
  <c r="R58" i="8" s="1"/>
  <c r="Z32" i="8"/>
  <c r="Q32" i="8" s="1"/>
  <c r="R32" i="8" s="1"/>
  <c r="Z44" i="8"/>
  <c r="Q44" i="8" s="1"/>
  <c r="R44" i="8" s="1"/>
  <c r="Z60" i="8"/>
  <c r="Q60" i="8" s="1"/>
  <c r="R60" i="8" s="1"/>
  <c r="Z18" i="8"/>
  <c r="Q18" i="8" s="1"/>
  <c r="Z34" i="8"/>
  <c r="Q34" i="8" s="1"/>
  <c r="R34" i="8" s="1"/>
  <c r="Z50" i="8"/>
  <c r="Q50" i="8" s="1"/>
  <c r="R50" i="8" s="1"/>
  <c r="Z70" i="8"/>
  <c r="Q70" i="8" s="1"/>
  <c r="R70" i="8" s="1"/>
  <c r="Z8" i="8"/>
  <c r="Q8" i="8" s="1"/>
  <c r="Z66" i="8"/>
  <c r="Q66" i="8" s="1"/>
  <c r="R66" i="8" s="1"/>
  <c r="Z82" i="8"/>
  <c r="Q82" i="8" s="1"/>
  <c r="R82" i="8" s="1"/>
  <c r="Z28" i="8"/>
  <c r="Q28" i="8" s="1"/>
  <c r="Z48" i="8"/>
  <c r="Q48" i="8" s="1"/>
  <c r="R48" i="8" s="1"/>
  <c r="Z14" i="8"/>
  <c r="Q14" i="8" s="1"/>
  <c r="Z30" i="8"/>
  <c r="Q30" i="8" s="1"/>
  <c r="Z46" i="8"/>
  <c r="Q46" i="8" s="1"/>
  <c r="R46" i="8" s="1"/>
  <c r="Z62" i="8"/>
  <c r="Q62" i="8" s="1"/>
  <c r="R62" i="8" s="1"/>
  <c r="Z4" i="8"/>
  <c r="Q4" i="8" s="1"/>
  <c r="Z10" i="8"/>
  <c r="Q10" i="8" s="1"/>
  <c r="Z42" i="8"/>
  <c r="Q42" i="8" s="1"/>
  <c r="R42" i="8" s="1"/>
  <c r="Z78" i="8"/>
  <c r="Q78" i="8" s="1"/>
  <c r="R78" i="8" s="1"/>
  <c r="AT4" i="8"/>
  <c r="Z74" i="8"/>
  <c r="Q74" i="8" s="1"/>
  <c r="R74" i="8" s="1"/>
  <c r="Z20" i="8"/>
  <c r="Q20" i="8" s="1"/>
  <c r="Z40" i="8"/>
  <c r="Q40" i="8" s="1"/>
  <c r="R40" i="8" s="1"/>
  <c r="Z56" i="8"/>
  <c r="Q56" i="8" s="1"/>
  <c r="R56" i="8" s="1"/>
  <c r="Z22" i="8"/>
  <c r="Q22" i="8" s="1"/>
  <c r="Z38" i="8"/>
  <c r="Q38" i="8" s="1"/>
  <c r="R38" i="8" s="1"/>
  <c r="Z54" i="8"/>
  <c r="Q54" i="8" s="1"/>
  <c r="R54" i="8" s="1"/>
  <c r="Z12" i="8"/>
  <c r="Q12" i="8" s="1"/>
  <c r="R36" i="8" l="1"/>
  <c r="G36" i="2"/>
  <c r="H36" i="2" s="1"/>
  <c r="R28" i="8"/>
  <c r="G28" i="2"/>
  <c r="R26" i="8"/>
  <c r="G26" i="2"/>
  <c r="R30" i="8"/>
  <c r="G30" i="2"/>
  <c r="H30" i="2" s="1"/>
  <c r="R24" i="8"/>
  <c r="G24" i="2"/>
  <c r="R22" i="8"/>
  <c r="G22" i="2"/>
  <c r="R20" i="8"/>
  <c r="G20" i="2"/>
  <c r="R18" i="8"/>
  <c r="G18" i="2"/>
  <c r="R16" i="8"/>
  <c r="G16" i="2"/>
  <c r="R14" i="8"/>
  <c r="G14" i="2"/>
  <c r="R12" i="8"/>
  <c r="G12" i="2"/>
  <c r="R10" i="8"/>
  <c r="G10" i="2"/>
  <c r="R8" i="8"/>
  <c r="G8" i="2"/>
  <c r="R6" i="8"/>
  <c r="G6" i="2"/>
  <c r="R4" i="8"/>
  <c r="G4" i="2"/>
  <c r="AU4" i="8"/>
  <c r="R3" i="7" s="1"/>
  <c r="AU24" i="8"/>
  <c r="R23" i="7" s="1"/>
  <c r="AU8" i="8"/>
  <c r="R7" i="7" s="1"/>
  <c r="AU18" i="8"/>
  <c r="R17" i="7" s="1"/>
  <c r="AU34" i="8"/>
  <c r="AU50" i="8"/>
  <c r="AU66" i="8"/>
  <c r="AU82" i="8"/>
  <c r="AU40" i="8"/>
  <c r="AU56" i="8"/>
  <c r="AU72" i="8"/>
  <c r="AU14" i="8"/>
  <c r="R13" i="7" s="1"/>
  <c r="AU62" i="8"/>
  <c r="AU28" i="8"/>
  <c r="R27" i="7" s="1"/>
  <c r="AU76" i="8"/>
  <c r="AU16" i="8"/>
  <c r="R15" i="7" s="1"/>
  <c r="AU10" i="8"/>
  <c r="R9" i="7" s="1"/>
  <c r="AU26" i="8"/>
  <c r="R25" i="7" s="1"/>
  <c r="AU42" i="8"/>
  <c r="AU58" i="8"/>
  <c r="AU74" i="8"/>
  <c r="AU32" i="8"/>
  <c r="AU48" i="8"/>
  <c r="AU64" i="8"/>
  <c r="AU80" i="8"/>
  <c r="AU6" i="8"/>
  <c r="R5" i="7" s="1"/>
  <c r="AU22" i="8"/>
  <c r="R21" i="7" s="1"/>
  <c r="AU38" i="8"/>
  <c r="AU54" i="8"/>
  <c r="AU70" i="8"/>
  <c r="AU20" i="8"/>
  <c r="R19" i="7" s="1"/>
  <c r="AU36" i="8"/>
  <c r="R35" i="7" s="1"/>
  <c r="AU52" i="8"/>
  <c r="AU68" i="8"/>
  <c r="AU30" i="8"/>
  <c r="R29" i="7" s="1"/>
  <c r="AU46" i="8"/>
  <c r="AU78" i="8"/>
  <c r="AU12" i="8"/>
  <c r="R11" i="7" s="1"/>
  <c r="AU44" i="8"/>
  <c r="AU60" i="8"/>
  <c r="H28" i="2" l="1"/>
  <c r="U29" i="4"/>
  <c r="H26" i="2"/>
  <c r="U27" i="4"/>
  <c r="H24" i="2"/>
  <c r="U25" i="4"/>
  <c r="H22" i="2"/>
  <c r="U23" i="4"/>
  <c r="H20" i="2"/>
  <c r="U21" i="4"/>
  <c r="H18" i="2"/>
  <c r="U19" i="4"/>
  <c r="H16" i="2"/>
  <c r="U17" i="4"/>
  <c r="H14" i="2"/>
  <c r="U15" i="4"/>
  <c r="H12" i="2"/>
  <c r="U13" i="4"/>
  <c r="H10" i="2"/>
  <c r="U11" i="4"/>
  <c r="H8" i="2"/>
  <c r="U9" i="4"/>
  <c r="H6" i="2"/>
  <c r="U7" i="4"/>
  <c r="H4" i="2"/>
  <c r="U5" i="4"/>
  <c r="S46" i="8"/>
  <c r="S60" i="8"/>
  <c r="S40" i="8"/>
  <c r="S48" i="8"/>
  <c r="S44" i="8"/>
  <c r="S26" i="8"/>
  <c r="I26" i="2" s="1"/>
  <c r="S18" i="8"/>
  <c r="I18" i="2" s="1"/>
  <c r="S82" i="8"/>
  <c r="S36" i="8"/>
  <c r="I36" i="2" s="1"/>
  <c r="S54" i="8"/>
  <c r="S78" i="8"/>
  <c r="S28" i="8"/>
  <c r="I28" i="2" s="1"/>
  <c r="S72" i="8"/>
  <c r="S70" i="8"/>
  <c r="S6" i="8"/>
  <c r="I6" i="2" s="1"/>
  <c r="S16" i="8"/>
  <c r="I16" i="2" s="1"/>
  <c r="S20" i="8"/>
  <c r="I20" i="2" s="1"/>
  <c r="S52" i="8"/>
  <c r="S80" i="8"/>
  <c r="S38" i="8"/>
  <c r="S22" i="8"/>
  <c r="I22" i="2" s="1"/>
  <c r="S8" i="8"/>
  <c r="I8" i="2" s="1"/>
  <c r="S10" i="8"/>
  <c r="I10" i="2" s="1"/>
  <c r="S12" i="8"/>
  <c r="I12" i="2" s="1"/>
  <c r="S14" i="8"/>
  <c r="I14" i="2" s="1"/>
  <c r="S68" i="8"/>
  <c r="S76" i="8"/>
  <c r="S58" i="8"/>
  <c r="S50" i="8"/>
  <c r="S30" i="8"/>
  <c r="I30" i="2" s="1"/>
  <c r="S64" i="8"/>
  <c r="S24" i="8"/>
  <c r="I24" i="2" s="1"/>
  <c r="S32" i="8"/>
  <c r="S34" i="8"/>
  <c r="S66" i="8"/>
  <c r="S4" i="8"/>
  <c r="I4" i="2" s="1"/>
  <c r="S42" i="8"/>
  <c r="S56" i="8"/>
  <c r="S62" i="8"/>
  <c r="S74" i="8"/>
</calcChain>
</file>

<file path=xl/sharedStrings.xml><?xml version="1.0" encoding="utf-8"?>
<sst xmlns="http://schemas.openxmlformats.org/spreadsheetml/2006/main" count="444" uniqueCount="163">
  <si>
    <t>Návod k použití</t>
  </si>
  <si>
    <r>
      <t>Program vyhodnocuje soutěže žáků s požárním útokem "plamen" a jednou dodatkovou disciplínou v</t>
    </r>
    <r>
      <rPr>
        <b/>
        <sz val="12"/>
        <rFont val="Arial"/>
        <family val="2"/>
        <charset val="238"/>
      </rPr>
      <t xml:space="preserve"> jedné</t>
    </r>
    <r>
      <rPr>
        <sz val="12"/>
        <rFont val="Arial"/>
        <family val="2"/>
        <charset val="238"/>
      </rPr>
      <t xml:space="preserve"> kategorii.</t>
    </r>
  </si>
  <si>
    <t>Před další prací dejte "uložit jako" !  (Např Lubina 2013 mladší)</t>
  </si>
  <si>
    <t>Název souboru se objeví v záhlaví každého listu!</t>
  </si>
  <si>
    <t>Je možno volit mezi "štafetou požárních dvojic" , "štafetou 4x60" a ZPV (zatím)</t>
  </si>
  <si>
    <r>
      <t>Volba se provede zapsáním "</t>
    </r>
    <r>
      <rPr>
        <b/>
        <sz val="16"/>
        <rFont val="Arial"/>
        <family val="2"/>
        <charset val="238"/>
      </rPr>
      <t>štafeta dvojic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4x60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ZPV</t>
    </r>
    <r>
      <rPr>
        <sz val="12"/>
        <rFont val="Arial"/>
        <family val="2"/>
        <charset val="238"/>
      </rPr>
      <t>"na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 xml:space="preserve">" sloučené buňky </t>
    </r>
    <r>
      <rPr>
        <b/>
        <sz val="12"/>
        <rFont val="Arial"/>
        <family val="2"/>
        <charset val="238"/>
      </rPr>
      <t>E-G 1</t>
    </r>
    <r>
      <rPr>
        <sz val="12"/>
        <rFont val="Arial"/>
        <family val="2"/>
        <charset val="238"/>
      </rPr>
      <t>.</t>
    </r>
  </si>
  <si>
    <r>
      <t xml:space="preserve">Do buňky </t>
    </r>
    <r>
      <rPr>
        <b/>
        <sz val="12"/>
        <rFont val="Arial"/>
        <family val="2"/>
        <charset val="238"/>
      </rPr>
      <t>B1</t>
    </r>
    <r>
      <rPr>
        <sz val="12"/>
        <rFont val="Arial"/>
        <family val="2"/>
        <charset val="238"/>
      </rPr>
      <t xml:space="preserve"> 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>" se uvede zda se vyhodnocují "</t>
    </r>
    <r>
      <rPr>
        <b/>
        <sz val="12"/>
        <rFont val="Arial"/>
        <family val="2"/>
        <charset val="238"/>
      </rPr>
      <t>Starší</t>
    </r>
    <r>
      <rPr>
        <sz val="12"/>
        <rFont val="Arial"/>
        <family val="2"/>
        <charset val="238"/>
      </rPr>
      <t>" nebo "</t>
    </r>
    <r>
      <rPr>
        <b/>
        <sz val="12"/>
        <rFont val="Arial"/>
        <family val="2"/>
        <charset val="238"/>
      </rPr>
      <t>Mladší</t>
    </r>
    <r>
      <rPr>
        <sz val="12"/>
        <rFont val="Arial"/>
        <family val="2"/>
        <charset val="238"/>
      </rPr>
      <t>" kategorie.</t>
    </r>
  </si>
  <si>
    <t>Před tiskem si dejte náhled a zkontrolujte okraje - můžou se projevit rozdíly mezi tiskárnami.</t>
  </si>
  <si>
    <t>Program automaticky tiskne hlavičku na všechny listy. Zadejte vždy počet tištěných stran dle přihlášených družstev.</t>
  </si>
  <si>
    <r>
      <t>Nezapomínejte</t>
    </r>
    <r>
      <rPr>
        <sz val="12"/>
        <rFont val="Arial"/>
        <family val="2"/>
        <charset val="238"/>
      </rPr>
      <t xml:space="preserve"> pravidelně </t>
    </r>
    <r>
      <rPr>
        <b/>
        <sz val="12"/>
        <rFont val="Arial"/>
        <family val="2"/>
        <charset val="238"/>
      </rPr>
      <t>ukládat</t>
    </r>
    <r>
      <rPr>
        <sz val="12"/>
        <rFont val="Arial"/>
        <family val="2"/>
        <charset val="238"/>
      </rPr>
      <t xml:space="preserve"> nebo si nastavte automatické ukládání.</t>
    </r>
  </si>
  <si>
    <r>
      <t>Celkové</t>
    </r>
    <r>
      <rPr>
        <sz val="12"/>
        <rFont val="Arial"/>
        <family val="2"/>
        <charset val="238"/>
      </rPr>
      <t xml:space="preserve"> výsledky</t>
    </r>
  </si>
  <si>
    <t>Startující družstva se zapíší do listu "celkové" sloupec "B"</t>
  </si>
  <si>
    <t>Do ostatních listů se jména družstev přenesou samy. Do jednotlivých disciplín družstva nepřepisujte mohli by jste narušit výpočty</t>
  </si>
  <si>
    <t xml:space="preserve"> Do listu "celkové" ČASY NEZAPISUJTE! Časy, trestné body atd se zapisují k jednotlivým disciplínám! Do celkových výsledků je přenese program.</t>
  </si>
  <si>
    <t>Konečné pořadí určuje program podle součtu bodů z disciplín a v případě rovnosti podle výsledků útoků.</t>
  </si>
  <si>
    <t>Požární útok</t>
  </si>
  <si>
    <t>NEVPISUJTE NÁZVY DRUŽSTEV PROGRAM JE PŘEBÍRÁ Z LISTU "CELKOVÉ"</t>
  </si>
  <si>
    <t xml:space="preserve">Při měření elektronickou časomírou zapište časy levého a pravého terče do příslušných sloupců a řádků. </t>
  </si>
  <si>
    <t>Časy zapisujte ve formátu "sekundy  čárka  desetiny setiny" např. 21,25</t>
  </si>
  <si>
    <t>Pokud časomíra dává jen výsledný čas zapište ho jako levý terč</t>
  </si>
  <si>
    <t>V případě ručního měření (poruchy či neexistence časomíry) se časy jednotlivých časoměřičů zapisují do příslušných sloupců.</t>
  </si>
  <si>
    <t>Program sám rozliší zda jsou 2 nebo 3 časoměřiči.</t>
  </si>
  <si>
    <t xml:space="preserve">Pokud je pokus neplatný (ať už se jedná o nedokončení nebo diskvalifikaci) zapíše se důvod do sloupce G, </t>
  </si>
  <si>
    <t>Pokud je buňka sloupce G prázdná je daný pokus vyhodnocen jako platný NEBO SE PŘEDPOKLÁDÁ ŽE DRUŽSTVO K POKUSU NENASTOUPILO!.</t>
  </si>
  <si>
    <t>Vyhodnocování je podle času lepšího pokusu, při rovnosti podle času druhého pokusu. Viz dodatek č. 3 směrnice.</t>
  </si>
  <si>
    <t>Neplatný pokus a případ kdy družstvo nenastoupí je řešen podle směrnice.</t>
  </si>
  <si>
    <t>Dokud není zapsán první čas jsou výsledky potlačeny aby šlo vytisknout čistou tabulku pro rozhodčí.</t>
  </si>
  <si>
    <t>Štafeta 4x60</t>
  </si>
  <si>
    <t>Časy se zapíší do příslušných sloupců. Výsledný čas pokusu program spočte podle počtu časoměřičů a směrnice.</t>
  </si>
  <si>
    <t>Štafeta dvojic</t>
  </si>
  <si>
    <t>Časy zapisujte ve formátu "sekundy čárka  desetiny setiny" např. 21,25</t>
  </si>
  <si>
    <t>Pokud je pokus neplatný napíše se do sloupce " F" (třetí časoměřič) "N"</t>
  </si>
  <si>
    <t>Trestné body se zapíší do příslušných sloupců</t>
  </si>
  <si>
    <t xml:space="preserve">Součet časů a TB provede program. </t>
  </si>
  <si>
    <t>Pokud v řádku není žádný záznam předpokládá se že družstvo k pokusu nenastoupilo.</t>
  </si>
  <si>
    <t>ZPV DRUŽSTVA</t>
  </si>
  <si>
    <t>ČASY A BODY PŘEBÍRÁ Z LISTU "ZPV HLÍDKY"</t>
  </si>
  <si>
    <t>LIST JE JEN PRO VYHODNOCOVÁNÍ</t>
  </si>
  <si>
    <t>ZPV HLÍDKY</t>
  </si>
  <si>
    <t>Do sloupce B (sdh) zapište označení startujících družstev</t>
  </si>
  <si>
    <t>index hlídky A nebo B se přiřadí automaticky</t>
  </si>
  <si>
    <t>Pokud by KOLEKTIV! Měl více než 10 členů (stavěl 3 a více hlídek) je třeba ho rozdělit na dvě družstva (např A -B).</t>
  </si>
  <si>
    <t>Příklad: Lubina A má hlídky A a B a Lubina B má pouze hlídku A</t>
  </si>
  <si>
    <t>Nelze přiřadit k družstvu index C a další. Jedno družstvo má max 2 hlídky. Viz rozdíl družstvo a kolektiv ve směrnici.</t>
  </si>
  <si>
    <t>Do sloupce D čas startu se zapíše čas startu první hlídky ve formátu HH:MM:SS.</t>
  </si>
  <si>
    <t>Start dalších hlídek je automaticky přepočten po 5 min. Při jiném intervalu startu je nutné startovní čas vypisovat všude. (zdatnější si opraví přepočet)</t>
  </si>
  <si>
    <t>Dále se do příslušných sloupců vypisuje čas v cíli a čekací čas ve formátu HH:MM:SS a trestné body (číslo)</t>
  </si>
  <si>
    <t>Součet TB, a další sloupce počítá program.</t>
  </si>
  <si>
    <t>Jakýkoliv zápis do sloupce "důvod neplatnosti pokusu" přiřazuje hlídce výsledek "N"</t>
  </si>
  <si>
    <t>Pokud není v tomto sloupci žádný zápis předpokládá se že je pokus platný nebo že družstvo (hlídka)  k pokusu nenastoupilo.</t>
  </si>
  <si>
    <t>STARTOVNÍ ČÍSLO</t>
  </si>
  <si>
    <t>POŽÁRNÍ ÚTOK</t>
  </si>
  <si>
    <t>SOUČET BODŮ</t>
  </si>
  <si>
    <t>POŘADÍ</t>
  </si>
  <si>
    <t>I. pokus</t>
  </si>
  <si>
    <t>Pořadí.</t>
  </si>
  <si>
    <t>tr. body</t>
  </si>
  <si>
    <t>SDH</t>
  </si>
  <si>
    <t>II. pokus</t>
  </si>
  <si>
    <t>Dosažené časy</t>
  </si>
  <si>
    <r>
      <t>Příčina neplatnosti pokusu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(pokud není uveden je pokus platný nebo se předpokládá že družstvo k pokusu nenastoupilo)</t>
    </r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</si>
  <si>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</si>
  <si>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</si>
  <si>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</si>
  <si>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</si>
  <si>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</si>
  <si>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</si>
  <si>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</si>
  <si>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</si>
  <si>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</si>
  <si>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</si>
  <si>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</si>
  <si>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</si>
  <si>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K úřednímu času se připočítavají trest. Sekundy - za každý případ 10 sekund.</t>
  </si>
  <si>
    <t>Výsledek soutěže</t>
  </si>
  <si>
    <t>Předčasné vyběhnutí</t>
  </si>
  <si>
    <t>Nesvinutí rozpadlého kotouče</t>
  </si>
  <si>
    <t>nerozložení hadice proudnice na nebo    za čarou</t>
  </si>
  <si>
    <t>nesprávné napojení hadice</t>
  </si>
  <si>
    <t>nesprávné spojení hadice s proudnici</t>
  </si>
  <si>
    <t>neoběhnutí mety</t>
  </si>
  <si>
    <t>neúplné svinutí mezi metou a nastavcem hydrantu</t>
  </si>
  <si>
    <t>hození hadice nebo proudnice</t>
  </si>
  <si>
    <t>chození po nesprávné straně hadicového vedení</t>
  </si>
  <si>
    <t>nesprávné svinutí         (dvojité přeložení)</t>
  </si>
  <si>
    <t xml:space="preserve">Za nesprávné odpojení proudnice nebo hadice </t>
  </si>
  <si>
    <t>za pomoc při svinování hadice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</si>
  <si>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</si>
  <si>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</si>
  <si>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</si>
  <si>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</si>
  <si>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</si>
  <si>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</si>
  <si>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</si>
  <si>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</si>
  <si>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ŠTAFETA 4x60</t>
  </si>
  <si>
    <r>
      <t>Příčina neplatnosti pokusu</t>
    </r>
    <r>
      <rPr>
        <sz val="14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(pokud není uvedena je pokus platný, nebo se předpokládá, že družstvo k pokusu nenastoupilo)</t>
    </r>
  </si>
  <si>
    <t>Výsledný čas</t>
  </si>
  <si>
    <t>Pořadí</t>
  </si>
  <si>
    <t>startovní číslo</t>
  </si>
  <si>
    <t>Elektronická časomíra nebo 1 časoměřič</t>
  </si>
  <si>
    <t>2 časoměřič</t>
  </si>
  <si>
    <t>3 časoměřič</t>
  </si>
  <si>
    <t>Družstvo</t>
  </si>
  <si>
    <t>Startovní číslo hlídky</t>
  </si>
  <si>
    <t>Index hlídky</t>
  </si>
  <si>
    <t xml:space="preserve"> čas startu (hh:mm:ss)</t>
  </si>
  <si>
    <t xml:space="preserve"> čas cíle (hh:mm:ss)</t>
  </si>
  <si>
    <t>čekací čas (hh:mm:ss)</t>
  </si>
  <si>
    <t xml:space="preserve">tresný bod = 1 minuta </t>
  </si>
  <si>
    <t>čas na trati (mm:ss)</t>
  </si>
  <si>
    <t>výsledný čas na trati (mm:ss)</t>
  </si>
  <si>
    <t>Výsledky soutěže</t>
  </si>
  <si>
    <t xml:space="preserve"> střelba ze vzduchovky</t>
  </si>
  <si>
    <t xml:space="preserve"> základy topografie</t>
  </si>
  <si>
    <t xml:space="preserve"> uzlování</t>
  </si>
  <si>
    <t xml:space="preserve"> první pomoc</t>
  </si>
  <si>
    <t xml:space="preserve"> požární ochrana</t>
  </si>
  <si>
    <t xml:space="preserve"> překonání překážky</t>
  </si>
  <si>
    <t xml:space="preserve"> součet tresných bodů</t>
  </si>
  <si>
    <t xml:space="preserve"> trestné minuty (h:mm)</t>
  </si>
  <si>
    <t xml:space="preserve"> výsledný čas (h:mm:ss)</t>
  </si>
  <si>
    <t xml:space="preserve"> počet bodů za umístění</t>
  </si>
  <si>
    <t>Důvod neplatnosti pokusu</t>
  </si>
  <si>
    <t>Startovní číslo družstva</t>
  </si>
  <si>
    <t xml:space="preserve">použít ruční měření u PÚ </t>
  </si>
  <si>
    <t>ne</t>
  </si>
  <si>
    <t>4X60</t>
  </si>
  <si>
    <t xml:space="preserve">výpočty pořadí </t>
  </si>
  <si>
    <t>Druhá disciplína</t>
  </si>
  <si>
    <t>Celkové pořadí</t>
  </si>
  <si>
    <t>ZPV hlídky</t>
  </si>
  <si>
    <t>ZPV družstva</t>
  </si>
  <si>
    <t>družstvo</t>
  </si>
  <si>
    <t>útok</t>
  </si>
  <si>
    <t>dvojice</t>
  </si>
  <si>
    <t>celkový výsledek</t>
  </si>
  <si>
    <t>PÚ</t>
  </si>
  <si>
    <t>TB</t>
  </si>
  <si>
    <t>start</t>
  </si>
  <si>
    <t>cíl</t>
  </si>
  <si>
    <t>ček</t>
  </si>
  <si>
    <t>trestné</t>
  </si>
  <si>
    <t>V případě elektronické časomíry se její čas bere jako výsledný. Ruční měření se v tom případě nezapisuje.</t>
  </si>
  <si>
    <t xml:space="preserve">Jakýkoliv zápis (i neviditelná mezera) ve sloupci G označí příslušný pokus jako neplatný. </t>
  </si>
  <si>
    <t xml:space="preserve">Případně dosažené časy se mohou nechat pro případ úspěšného protestu, program je ignoruje. </t>
  </si>
  <si>
    <t xml:space="preserve">Případné dosažené časy se mohou nechat pro případ uspěšného protestu, program je ignoruje. </t>
  </si>
  <si>
    <t>štafeta dvojic</t>
  </si>
  <si>
    <t>KATEGORIE: starší</t>
  </si>
  <si>
    <t>Lubina</t>
  </si>
  <si>
    <t>Výškovice</t>
  </si>
  <si>
    <t>Stará Ves</t>
  </si>
  <si>
    <t>Fulnek</t>
  </si>
  <si>
    <t>Prchalov</t>
  </si>
  <si>
    <t>Mniší</t>
  </si>
  <si>
    <t>Frenštát p.R.</t>
  </si>
  <si>
    <t>Olbramice</t>
  </si>
  <si>
    <t>Lubojaty</t>
  </si>
  <si>
    <t>Slatina</t>
  </si>
  <si>
    <t>Hájov</t>
  </si>
  <si>
    <t>Suchdol n.O.</t>
  </si>
  <si>
    <t>Tísek</t>
  </si>
  <si>
    <t>Frenštát p.R. 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</si>
</sst>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\-??\ _K_č_-;_-@_-"/>
    <numFmt numFmtId="165" formatCode="hh:mm"/>
  </numFmts>
  <fonts count="18" x14ac:knownFonts="1">
    <font>
      <sz val="10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18"/>
      <color indexed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2">
    <xf numFmtId="0" fontId="0" fillId="0" borderId="0"/>
    <xf numFmtId="164" fontId="17" fillId="0" borderId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0" fillId="0" borderId="4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4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 applyAlignment="1">
      <alignment wrapText="1"/>
    </xf>
    <xf numFmtId="0" fontId="6" fillId="0" borderId="16" xfId="0" applyFont="1" applyBorder="1"/>
    <xf numFmtId="0" fontId="6" fillId="0" borderId="7" xfId="0" applyFont="1" applyBorder="1"/>
    <xf numFmtId="0" fontId="8" fillId="0" borderId="17" xfId="0" applyFont="1" applyBorder="1" applyAlignment="1">
      <alignment horizontal="center" wrapText="1"/>
    </xf>
    <xf numFmtId="0" fontId="2" fillId="0" borderId="8" xfId="0" applyFont="1" applyBorder="1" applyAlignment="1"/>
    <xf numFmtId="0" fontId="2" fillId="0" borderId="18" xfId="0" applyFont="1" applyBorder="1" applyAlignment="1"/>
    <xf numFmtId="0" fontId="2" fillId="0" borderId="1" xfId="0" applyFont="1" applyBorder="1" applyAlignment="1"/>
    <xf numFmtId="0" fontId="2" fillId="0" borderId="19" xfId="0" applyFont="1" applyBorder="1" applyAlignment="1"/>
    <xf numFmtId="0" fontId="8" fillId="0" borderId="21" xfId="0" applyFont="1" applyBorder="1" applyAlignment="1">
      <alignment horizontal="center" wrapText="1"/>
    </xf>
    <xf numFmtId="0" fontId="2" fillId="0" borderId="10" xfId="0" applyFont="1" applyBorder="1" applyAlignment="1"/>
    <xf numFmtId="0" fontId="2" fillId="0" borderId="22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8" fillId="0" borderId="24" xfId="0" applyFont="1" applyBorder="1" applyAlignment="1">
      <alignment horizontal="center" wrapText="1"/>
    </xf>
    <xf numFmtId="0" fontId="2" fillId="0" borderId="25" xfId="0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/>
    <xf numFmtId="0" fontId="2" fillId="0" borderId="7" xfId="0" applyFont="1" applyBorder="1" applyAlignment="1"/>
    <xf numFmtId="0" fontId="8" fillId="0" borderId="28" xfId="0" applyFont="1" applyBorder="1" applyAlignment="1">
      <alignment horizontal="center" wrapText="1"/>
    </xf>
    <xf numFmtId="0" fontId="2" fillId="0" borderId="29" xfId="0" applyFont="1" applyBorder="1" applyAlignment="1"/>
    <xf numFmtId="0" fontId="2" fillId="0" borderId="30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0" fillId="0" borderId="0" xfId="0" applyAlignment="1">
      <alignment horizontal="center"/>
    </xf>
    <xf numFmtId="0" fontId="0" fillId="0" borderId="10" xfId="0" applyFont="1" applyBorder="1" applyAlignment="1">
      <alignment vertical="center" wrapText="1"/>
    </xf>
    <xf numFmtId="0" fontId="8" fillId="0" borderId="2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9" xfId="0" applyFont="1" applyBorder="1"/>
    <xf numFmtId="0" fontId="0" fillId="0" borderId="18" xfId="0" applyFont="1" applyBorder="1"/>
    <xf numFmtId="0" fontId="0" fillId="0" borderId="33" xfId="0" applyFont="1" applyBorder="1"/>
    <xf numFmtId="0" fontId="0" fillId="0" borderId="6" xfId="0" applyFont="1" applyBorder="1" applyAlignment="1">
      <alignment horizontal="center"/>
    </xf>
    <xf numFmtId="0" fontId="0" fillId="0" borderId="11" xfId="0" applyFont="1" applyBorder="1"/>
    <xf numFmtId="0" fontId="0" fillId="0" borderId="22" xfId="0" applyFont="1" applyBorder="1"/>
    <xf numFmtId="0" fontId="0" fillId="0" borderId="34" xfId="0" applyFont="1" applyBorder="1"/>
    <xf numFmtId="0" fontId="6" fillId="0" borderId="1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1" xfId="0" applyBorder="1"/>
    <xf numFmtId="0" fontId="0" fillId="0" borderId="22" xfId="0" applyBorder="1"/>
    <xf numFmtId="0" fontId="0" fillId="0" borderId="34" xfId="0" applyBorder="1"/>
    <xf numFmtId="0" fontId="6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9" xfId="0" applyBorder="1"/>
    <xf numFmtId="0" fontId="0" fillId="0" borderId="18" xfId="0" applyBorder="1"/>
    <xf numFmtId="0" fontId="0" fillId="0" borderId="33" xfId="0" applyBorder="1"/>
    <xf numFmtId="0" fontId="2" fillId="0" borderId="0" xfId="0" applyFont="1" applyAlignment="1">
      <alignment wrapText="1"/>
    </xf>
    <xf numFmtId="0" fontId="9" fillId="0" borderId="26" xfId="0" applyFont="1" applyBorder="1" applyAlignment="1"/>
    <xf numFmtId="0" fontId="2" fillId="0" borderId="18" xfId="0" applyFont="1" applyBorder="1" applyAlignment="1">
      <alignment horizontal="center"/>
    </xf>
    <xf numFmtId="0" fontId="0" fillId="0" borderId="2" xfId="0" applyBorder="1"/>
    <xf numFmtId="0" fontId="2" fillId="0" borderId="22" xfId="0" applyFont="1" applyBorder="1" applyAlignment="1">
      <alignment horizontal="center"/>
    </xf>
    <xf numFmtId="0" fontId="0" fillId="0" borderId="6" xfId="0" applyBorder="1"/>
    <xf numFmtId="1" fontId="15" fillId="0" borderId="17" xfId="0" applyNumberFormat="1" applyFont="1" applyFill="1" applyBorder="1" applyAlignment="1" applyProtection="1">
      <alignment vertical="center"/>
      <protection hidden="1"/>
    </xf>
    <xf numFmtId="1" fontId="16" fillId="0" borderId="19" xfId="0" applyNumberFormat="1" applyFont="1" applyFill="1" applyBorder="1" applyAlignment="1" applyProtection="1">
      <alignment vertical="center"/>
      <protection hidden="1"/>
    </xf>
    <xf numFmtId="1" fontId="16" fillId="0" borderId="1" xfId="0" applyNumberFormat="1" applyFont="1" applyFill="1" applyBorder="1" applyAlignment="1" applyProtection="1">
      <alignment vertical="center"/>
      <protection hidden="1"/>
    </xf>
    <xf numFmtId="1" fontId="0" fillId="0" borderId="35" xfId="0" applyNumberFormat="1" applyBorder="1"/>
    <xf numFmtId="19" fontId="16" fillId="0" borderId="19" xfId="0" applyNumberFormat="1" applyFont="1" applyFill="1" applyBorder="1" applyAlignment="1" applyProtection="1">
      <alignment vertical="center"/>
      <protection hidden="1"/>
    </xf>
    <xf numFmtId="19" fontId="15" fillId="0" borderId="17" xfId="0" applyNumberFormat="1" applyFont="1" applyFill="1" applyBorder="1" applyAlignment="1" applyProtection="1">
      <alignment vertical="center"/>
      <protection hidden="1"/>
    </xf>
    <xf numFmtId="165" fontId="16" fillId="0" borderId="1" xfId="0" applyNumberFormat="1" applyFont="1" applyFill="1" applyBorder="1" applyAlignment="1" applyProtection="1">
      <alignment vertical="center"/>
      <protection hidden="1"/>
    </xf>
    <xf numFmtId="165" fontId="16" fillId="0" borderId="36" xfId="0" applyNumberFormat="1" applyFont="1" applyFill="1" applyBorder="1" applyAlignment="1" applyProtection="1">
      <alignment horizontal="center" vertical="center"/>
      <protection hidden="1"/>
    </xf>
    <xf numFmtId="1" fontId="15" fillId="0" borderId="10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22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6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16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15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37" xfId="0" applyNumberFormat="1" applyFont="1" applyFill="1" applyBorder="1" applyAlignment="1" applyProtection="1">
      <alignment horizontal="center" vertical="center" textRotation="90" wrapText="1"/>
      <protection hidden="1"/>
    </xf>
    <xf numFmtId="0" fontId="15" fillId="0" borderId="37" xfId="0" applyFont="1" applyFill="1" applyBorder="1" applyAlignment="1" applyProtection="1">
      <alignment horizontal="center" vertical="center" textRotation="90" wrapText="1"/>
      <protection hidden="1"/>
    </xf>
    <xf numFmtId="0" fontId="15" fillId="0" borderId="38" xfId="0" applyFont="1" applyFill="1" applyBorder="1" applyAlignment="1" applyProtection="1">
      <alignment horizontal="center" vertical="center" wrapText="1"/>
      <protection hidden="1"/>
    </xf>
    <xf numFmtId="0" fontId="2" fillId="0" borderId="39" xfId="0" applyFont="1" applyBorder="1"/>
    <xf numFmtId="0" fontId="2" fillId="0" borderId="30" xfId="0" applyFont="1" applyBorder="1"/>
    <xf numFmtId="0" fontId="2" fillId="2" borderId="30" xfId="0" applyFont="1" applyFill="1" applyBorder="1"/>
    <xf numFmtId="19" fontId="2" fillId="0" borderId="30" xfId="0" applyNumberFormat="1" applyFont="1" applyBorder="1"/>
    <xf numFmtId="1" fontId="2" fillId="0" borderId="30" xfId="0" applyNumberFormat="1" applyFont="1" applyBorder="1"/>
    <xf numFmtId="1" fontId="2" fillId="2" borderId="30" xfId="0" applyNumberFormat="1" applyFont="1" applyFill="1" applyBorder="1"/>
    <xf numFmtId="19" fontId="2" fillId="2" borderId="30" xfId="0" applyNumberFormat="1" applyFont="1" applyFill="1" applyBorder="1"/>
    <xf numFmtId="0" fontId="0" fillId="0" borderId="30" xfId="0" applyBorder="1"/>
    <xf numFmtId="0" fontId="2" fillId="2" borderId="39" xfId="0" applyFont="1" applyFill="1" applyBorder="1"/>
    <xf numFmtId="19" fontId="2" fillId="2" borderId="39" xfId="0" applyNumberFormat="1" applyFont="1" applyFill="1" applyBorder="1"/>
    <xf numFmtId="19" fontId="2" fillId="0" borderId="39" xfId="0" applyNumberFormat="1" applyFont="1" applyBorder="1"/>
    <xf numFmtId="1" fontId="2" fillId="0" borderId="39" xfId="0" applyNumberFormat="1" applyFont="1" applyBorder="1"/>
    <xf numFmtId="1" fontId="2" fillId="2" borderId="39" xfId="0" applyNumberFormat="1" applyFont="1" applyFill="1" applyBorder="1"/>
    <xf numFmtId="0" fontId="0" fillId="0" borderId="39" xfId="0" applyBorder="1"/>
    <xf numFmtId="1" fontId="2" fillId="0" borderId="39" xfId="0" applyNumberFormat="1" applyFont="1" applyFill="1" applyBorder="1"/>
    <xf numFmtId="0" fontId="2" fillId="0" borderId="39" xfId="0" applyFont="1" applyFill="1" applyBorder="1"/>
    <xf numFmtId="1" fontId="15" fillId="0" borderId="40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41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42" xfId="0" applyNumberFormat="1" applyFont="1" applyFill="1" applyBorder="1" applyAlignment="1" applyProtection="1">
      <alignment horizontal="center" vertical="center" textRotation="90" wrapText="1"/>
      <protection hidden="1"/>
    </xf>
    <xf numFmtId="1" fontId="15" fillId="0" borderId="43" xfId="0" applyNumberFormat="1" applyFont="1" applyFill="1" applyBorder="1" applyAlignment="1" applyProtection="1">
      <alignment horizontal="center" vertical="center" textRotation="90" wrapText="1"/>
      <protection hidden="1"/>
    </xf>
    <xf numFmtId="0" fontId="15" fillId="0" borderId="16" xfId="0" applyFont="1" applyFill="1" applyBorder="1" applyAlignment="1" applyProtection="1">
      <alignment horizontal="center" vertical="center" textRotation="90" wrapText="1"/>
      <protection hidden="1"/>
    </xf>
    <xf numFmtId="19" fontId="0" fillId="0" borderId="8" xfId="0" applyNumberFormat="1" applyBorder="1" applyAlignment="1">
      <alignment horizontal="center"/>
    </xf>
    <xf numFmtId="19" fontId="0" fillId="0" borderId="18" xfId="0" applyNumberFormat="1" applyBorder="1" applyAlignment="1">
      <alignment horizontal="center"/>
    </xf>
    <xf numFmtId="19" fontId="0" fillId="0" borderId="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9" fontId="0" fillId="0" borderId="9" xfId="0" applyNumberFormat="1" applyBorder="1" applyAlignment="1">
      <alignment horizontal="center"/>
    </xf>
    <xf numFmtId="19" fontId="0" fillId="0" borderId="33" xfId="0" applyNumberFormat="1" applyBorder="1" applyAlignment="1">
      <alignment horizontal="center"/>
    </xf>
    <xf numFmtId="19" fontId="0" fillId="0" borderId="10" xfId="0" applyNumberFormat="1" applyBorder="1" applyAlignment="1">
      <alignment horizontal="center"/>
    </xf>
    <xf numFmtId="19" fontId="0" fillId="0" borderId="22" xfId="0" applyNumberFormat="1" applyBorder="1" applyAlignment="1">
      <alignment horizontal="center"/>
    </xf>
    <xf numFmtId="19" fontId="0" fillId="0" borderId="6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9" fontId="0" fillId="0" borderId="11" xfId="0" applyNumberFormat="1" applyBorder="1" applyAlignment="1">
      <alignment horizontal="center"/>
    </xf>
    <xf numFmtId="19" fontId="0" fillId="0" borderId="34" xfId="0" applyNumberFormat="1" applyBorder="1" applyAlignment="1">
      <alignment horizontal="center"/>
    </xf>
    <xf numFmtId="1" fontId="0" fillId="0" borderId="0" xfId="0" applyNumberFormat="1"/>
    <xf numFmtId="19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center"/>
    </xf>
    <xf numFmtId="0" fontId="2" fillId="3" borderId="20" xfId="0" applyFont="1" applyFill="1" applyBorder="1" applyAlignment="1"/>
    <xf numFmtId="0" fontId="2" fillId="3" borderId="23" xfId="0" applyFont="1" applyFill="1" applyBorder="1" applyAlignment="1"/>
    <xf numFmtId="0" fontId="0" fillId="3" borderId="3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9" fillId="3" borderId="44" xfId="0" applyFont="1" applyFill="1" applyBorder="1" applyAlignment="1">
      <alignment horizontal="center"/>
    </xf>
    <xf numFmtId="0" fontId="6" fillId="0" borderId="4" xfId="0" applyFont="1" applyBorder="1" applyAlignment="1">
      <alignment horizontal="center" textRotation="90"/>
    </xf>
    <xf numFmtId="0" fontId="9" fillId="0" borderId="4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textRotation="90" wrapText="1"/>
    </xf>
    <xf numFmtId="0" fontId="2" fillId="0" borderId="41" xfId="0" applyFont="1" applyBorder="1" applyAlignment="1">
      <alignment horizontal="center" textRotation="90" wrapText="1"/>
    </xf>
    <xf numFmtId="0" fontId="2" fillId="0" borderId="45" xfId="0" applyFont="1" applyBorder="1" applyAlignment="1">
      <alignment horizontal="center" textRotation="90"/>
    </xf>
    <xf numFmtId="0" fontId="2" fillId="0" borderId="42" xfId="0" applyFont="1" applyBorder="1" applyAlignment="1">
      <alignment horizontal="center" textRotation="90" wrapText="1"/>
    </xf>
    <xf numFmtId="0" fontId="6" fillId="0" borderId="16" xfId="0" applyFont="1" applyBorder="1" applyAlignment="1">
      <alignment horizontal="center" textRotation="90"/>
    </xf>
    <xf numFmtId="0" fontId="6" fillId="0" borderId="4" xfId="0" applyFont="1" applyBorder="1" applyAlignment="1">
      <alignment horizontal="center"/>
    </xf>
    <xf numFmtId="0" fontId="10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wrapText="1"/>
    </xf>
    <xf numFmtId="0" fontId="6" fillId="0" borderId="20" xfId="0" applyFont="1" applyBorder="1" applyAlignment="1">
      <alignment horizontal="center"/>
    </xf>
    <xf numFmtId="0" fontId="10" fillId="3" borderId="46" xfId="0" applyFont="1" applyFill="1" applyBorder="1" applyAlignment="1">
      <alignment horizontal="left" wrapText="1"/>
    </xf>
    <xf numFmtId="0" fontId="10" fillId="3" borderId="44" xfId="0" applyFont="1" applyFill="1" applyBorder="1" applyAlignment="1">
      <alignment horizontal="left" wrapText="1"/>
    </xf>
    <xf numFmtId="0" fontId="6" fillId="0" borderId="43" xfId="0" applyFont="1" applyBorder="1" applyAlignment="1">
      <alignment horizontal="center"/>
    </xf>
    <xf numFmtId="0" fontId="10" fillId="3" borderId="47" xfId="0" applyFont="1" applyFill="1" applyBorder="1" applyAlignment="1">
      <alignment horizontal="left" wrapText="1"/>
    </xf>
    <xf numFmtId="0" fontId="13" fillId="0" borderId="22" xfId="0" applyFont="1" applyBorder="1" applyAlignment="1">
      <alignment horizontal="center" textRotation="90" wrapText="1"/>
    </xf>
    <xf numFmtId="0" fontId="13" fillId="0" borderId="6" xfId="0" applyFont="1" applyBorder="1" applyAlignment="1">
      <alignment horizontal="center" textRotation="90" wrapText="1"/>
    </xf>
    <xf numFmtId="0" fontId="2" fillId="0" borderId="48" xfId="0" applyFont="1" applyBorder="1" applyAlignment="1">
      <alignment horizontal="left" vertical="center"/>
    </xf>
    <xf numFmtId="0" fontId="0" fillId="0" borderId="10" xfId="0" applyFont="1" applyBorder="1" applyAlignment="1">
      <alignment horizontal="center" textRotation="90"/>
    </xf>
    <xf numFmtId="0" fontId="0" fillId="0" borderId="22" xfId="0" applyFont="1" applyBorder="1" applyAlignment="1">
      <alignment horizontal="center" textRotation="90"/>
    </xf>
    <xf numFmtId="0" fontId="6" fillId="0" borderId="49" xfId="0" applyFont="1" applyBorder="1" applyAlignment="1">
      <alignment horizontal="center" vertical="center"/>
    </xf>
    <xf numFmtId="0" fontId="9" fillId="3" borderId="50" xfId="0" applyFont="1" applyFill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textRotation="90" wrapText="1"/>
    </xf>
    <xf numFmtId="0" fontId="0" fillId="0" borderId="6" xfId="0" applyFont="1" applyBorder="1" applyAlignment="1">
      <alignment horizontal="center" textRotation="90"/>
    </xf>
    <xf numFmtId="0" fontId="0" fillId="0" borderId="10" xfId="0" applyFont="1" applyBorder="1" applyAlignment="1">
      <alignment horizontal="center" textRotation="90" wrapText="1"/>
    </xf>
    <xf numFmtId="0" fontId="0" fillId="0" borderId="6" xfId="0" applyFont="1" applyBorder="1" applyAlignment="1">
      <alignment horizontal="center" textRotation="90" wrapText="1"/>
    </xf>
    <xf numFmtId="0" fontId="0" fillId="0" borderId="46" xfId="0" applyFont="1" applyBorder="1" applyAlignment="1">
      <alignment horizontal="center" textRotation="90"/>
    </xf>
    <xf numFmtId="0" fontId="8" fillId="0" borderId="25" xfId="0" applyFont="1" applyBorder="1" applyAlignment="1">
      <alignment horizontal="center" textRotation="90" wrapText="1"/>
    </xf>
    <xf numFmtId="0" fontId="2" fillId="0" borderId="52" xfId="0" applyFont="1" applyBorder="1" applyAlignment="1">
      <alignment horizontal="center"/>
    </xf>
    <xf numFmtId="0" fontId="2" fillId="0" borderId="21" xfId="0" applyFont="1" applyBorder="1" applyAlignment="1">
      <alignment horizontal="center" textRotation="90" wrapText="1"/>
    </xf>
    <xf numFmtId="0" fontId="2" fillId="0" borderId="53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0" fillId="0" borderId="51" xfId="0" applyFont="1" applyBorder="1" applyAlignment="1">
      <alignment horizontal="center" textRotation="90" wrapText="1"/>
    </xf>
    <xf numFmtId="0" fontId="6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left"/>
    </xf>
    <xf numFmtId="0" fontId="9" fillId="0" borderId="50" xfId="0" applyFont="1" applyBorder="1" applyAlignment="1">
      <alignment horizontal="center"/>
    </xf>
    <xf numFmtId="19" fontId="15" fillId="0" borderId="49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50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44" xfId="1" applyNumberFormat="1" applyFont="1" applyFill="1" applyBorder="1" applyAlignment="1" applyProtection="1">
      <alignment horizontal="center" vertical="center" textRotation="90" wrapText="1"/>
      <protection hidden="1"/>
    </xf>
    <xf numFmtId="0" fontId="14" fillId="0" borderId="12" xfId="0" applyFont="1" applyFill="1" applyBorder="1" applyAlignment="1" applyProtection="1">
      <alignment horizontal="center" vertical="center" textRotation="90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Alignment="1" applyProtection="1">
      <alignment horizontal="center" vertical="center" textRotation="90" wrapText="1"/>
      <protection hidden="1"/>
    </xf>
    <xf numFmtId="19" fontId="15" fillId="0" borderId="54" xfId="0" applyNumberFormat="1" applyFont="1" applyFill="1" applyBorder="1" applyAlignment="1" applyProtection="1">
      <alignment horizontal="center" vertical="center" textRotation="90" wrapText="1"/>
      <protection hidden="1"/>
    </xf>
    <xf numFmtId="0" fontId="14" fillId="0" borderId="55" xfId="0" applyFont="1" applyFill="1" applyBorder="1" applyAlignment="1" applyProtection="1">
      <alignment horizontal="center" vertical="center" textRotation="90" wrapText="1"/>
      <protection hidden="1"/>
    </xf>
    <xf numFmtId="0" fontId="14" fillId="0" borderId="55" xfId="0" applyFont="1" applyFill="1" applyBorder="1" applyAlignment="1" applyProtection="1">
      <alignment horizontal="center" vertical="center" wrapText="1"/>
      <protection hidden="1"/>
    </xf>
    <xf numFmtId="0" fontId="14" fillId="0" borderId="36" xfId="0" applyFont="1" applyFill="1" applyBorder="1" applyAlignment="1" applyProtection="1">
      <alignment horizontal="center" vertical="center" textRotation="90" wrapText="1"/>
      <protection hidden="1"/>
    </xf>
    <xf numFmtId="19" fontId="15" fillId="0" borderId="50" xfId="1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44" xfId="0" applyNumberFormat="1" applyFont="1" applyFill="1" applyBorder="1" applyAlignment="1" applyProtection="1">
      <alignment horizontal="center" vertical="center" textRotation="90" wrapText="1"/>
      <protection hidden="1"/>
    </xf>
    <xf numFmtId="19" fontId="15" fillId="0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4" xfId="0" applyBorder="1" applyAlignment="1">
      <alignment horizontal="center"/>
    </xf>
    <xf numFmtId="1" fontId="15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1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5"/>
  <sheetViews>
    <sheetView zoomScaleNormal="75" workbookViewId="0">
      <selection activeCell="A34" sqref="A34"/>
    </sheetView>
  </sheetViews>
  <sheetFormatPr defaultRowHeight="13.2" x14ac:dyDescent="0.25"/>
  <cols>
    <col min="1" max="1" width="109.6640625" customWidth="1"/>
  </cols>
  <sheetData>
    <row r="1" spans="1:1" ht="24.6" x14ac:dyDescent="0.4">
      <c r="A1" s="1" t="s">
        <v>0</v>
      </c>
    </row>
    <row r="3" spans="1:1" ht="15.6" x14ac:dyDescent="0.3">
      <c r="A3" s="2" t="s">
        <v>1</v>
      </c>
    </row>
    <row r="4" spans="1:1" ht="24.6" x14ac:dyDescent="0.4">
      <c r="A4" s="3" t="s">
        <v>2</v>
      </c>
    </row>
    <row r="5" spans="1:1" ht="15" x14ac:dyDescent="0.25">
      <c r="A5" s="2" t="s">
        <v>3</v>
      </c>
    </row>
    <row r="6" spans="1:1" s="2" customFormat="1" ht="15" x14ac:dyDescent="0.25">
      <c r="A6" s="2" t="s">
        <v>4</v>
      </c>
    </row>
    <row r="7" spans="1:1" s="2" customFormat="1" ht="21" x14ac:dyDescent="0.4">
      <c r="A7" s="2" t="s">
        <v>5</v>
      </c>
    </row>
    <row r="8" spans="1:1" s="2" customFormat="1" ht="15.6" x14ac:dyDescent="0.3">
      <c r="A8" s="2" t="s">
        <v>6</v>
      </c>
    </row>
    <row r="9" spans="1:1" s="2" customFormat="1" ht="15" x14ac:dyDescent="0.25">
      <c r="A9" s="2" t="s">
        <v>7</v>
      </c>
    </row>
    <row r="10" spans="1:1" s="2" customFormat="1" ht="15" x14ac:dyDescent="0.25">
      <c r="A10" s="2" t="s">
        <v>8</v>
      </c>
    </row>
    <row r="11" spans="1:1" s="2" customFormat="1" ht="15.6" x14ac:dyDescent="0.3">
      <c r="A11" s="4" t="s">
        <v>9</v>
      </c>
    </row>
    <row r="12" spans="1:1" s="2" customFormat="1" ht="15" x14ac:dyDescent="0.25"/>
    <row r="13" spans="1:1" s="2" customFormat="1" ht="17.399999999999999" x14ac:dyDescent="0.3">
      <c r="A13" s="5" t="s">
        <v>10</v>
      </c>
    </row>
    <row r="14" spans="1:1" s="2" customFormat="1" ht="15.6" x14ac:dyDescent="0.3">
      <c r="A14" s="4" t="s">
        <v>11</v>
      </c>
    </row>
    <row r="15" spans="1:1" s="2" customFormat="1" ht="15" x14ac:dyDescent="0.25">
      <c r="A15" s="2" t="s">
        <v>12</v>
      </c>
    </row>
    <row r="16" spans="1:1" s="2" customFormat="1" ht="15" x14ac:dyDescent="0.25">
      <c r="A16" s="2" t="s">
        <v>13</v>
      </c>
    </row>
    <row r="17" spans="1:1" s="2" customFormat="1" ht="15" x14ac:dyDescent="0.25">
      <c r="A17" s="2" t="s">
        <v>14</v>
      </c>
    </row>
    <row r="18" spans="1:1" s="2" customFormat="1" ht="15" x14ac:dyDescent="0.25"/>
    <row r="19" spans="1:1" s="2" customFormat="1" ht="17.399999999999999" x14ac:dyDescent="0.3">
      <c r="A19" s="6" t="s">
        <v>15</v>
      </c>
    </row>
    <row r="20" spans="1:1" s="2" customFormat="1" ht="15" x14ac:dyDescent="0.25">
      <c r="A20" s="2" t="s">
        <v>16</v>
      </c>
    </row>
    <row r="21" spans="1:1" s="2" customFormat="1" ht="15" x14ac:dyDescent="0.25">
      <c r="A21" s="2" t="s">
        <v>17</v>
      </c>
    </row>
    <row r="22" spans="1:1" s="2" customFormat="1" ht="15" x14ac:dyDescent="0.25">
      <c r="A22" s="2" t="s">
        <v>18</v>
      </c>
    </row>
    <row r="23" spans="1:1" s="2" customFormat="1" ht="15" x14ac:dyDescent="0.25">
      <c r="A23" s="2" t="s">
        <v>19</v>
      </c>
    </row>
    <row r="24" spans="1:1" s="2" customFormat="1" ht="15" x14ac:dyDescent="0.25">
      <c r="A24" s="2" t="s">
        <v>20</v>
      </c>
    </row>
    <row r="25" spans="1:1" s="2" customFormat="1" ht="15" x14ac:dyDescent="0.25">
      <c r="A25" s="2" t="s">
        <v>21</v>
      </c>
    </row>
    <row r="26" spans="1:1" s="2" customFormat="1" ht="15" x14ac:dyDescent="0.25">
      <c r="A26" s="2" t="s">
        <v>22</v>
      </c>
    </row>
    <row r="27" spans="1:1" s="2" customFormat="1" ht="15" x14ac:dyDescent="0.25">
      <c r="A27" s="2" t="s">
        <v>144</v>
      </c>
    </row>
    <row r="28" spans="1:1" s="2" customFormat="1" ht="15" x14ac:dyDescent="0.25">
      <c r="A28" s="2" t="s">
        <v>146</v>
      </c>
    </row>
    <row r="29" spans="1:1" s="2" customFormat="1" ht="15" x14ac:dyDescent="0.25">
      <c r="A29" s="2" t="s">
        <v>23</v>
      </c>
    </row>
    <row r="30" spans="1:1" s="2" customFormat="1" ht="15" x14ac:dyDescent="0.25">
      <c r="A30" s="2" t="s">
        <v>24</v>
      </c>
    </row>
    <row r="31" spans="1:1" s="2" customFormat="1" ht="15" x14ac:dyDescent="0.25">
      <c r="A31" s="2" t="s">
        <v>25</v>
      </c>
    </row>
    <row r="32" spans="1:1" s="2" customFormat="1" ht="15" x14ac:dyDescent="0.25">
      <c r="A32" s="2" t="s">
        <v>26</v>
      </c>
    </row>
    <row r="33" spans="1:1" s="2" customFormat="1" ht="15" x14ac:dyDescent="0.25"/>
    <row r="34" spans="1:1" s="2" customFormat="1" ht="17.399999999999999" x14ac:dyDescent="0.3">
      <c r="A34" s="6" t="s">
        <v>27</v>
      </c>
    </row>
    <row r="35" spans="1:1" s="2" customFormat="1" ht="15" x14ac:dyDescent="0.25">
      <c r="A35" s="2" t="s">
        <v>16</v>
      </c>
    </row>
    <row r="36" spans="1:1" s="2" customFormat="1" ht="15" x14ac:dyDescent="0.25">
      <c r="A36" s="2" t="s">
        <v>28</v>
      </c>
    </row>
    <row r="37" spans="1:1" s="2" customFormat="1" ht="15" x14ac:dyDescent="0.25">
      <c r="A37" s="2" t="s">
        <v>18</v>
      </c>
    </row>
    <row r="38" spans="1:1" s="2" customFormat="1" ht="15" x14ac:dyDescent="0.25">
      <c r="A38" s="2" t="s">
        <v>143</v>
      </c>
    </row>
    <row r="39" spans="1:1" s="2" customFormat="1" ht="15" x14ac:dyDescent="0.25">
      <c r="A39" s="2" t="s">
        <v>22</v>
      </c>
    </row>
    <row r="40" spans="1:1" s="2" customFormat="1" ht="15" x14ac:dyDescent="0.25">
      <c r="A40" s="2" t="s">
        <v>144</v>
      </c>
    </row>
    <row r="41" spans="1:1" s="2" customFormat="1" ht="15" x14ac:dyDescent="0.25">
      <c r="A41" s="2" t="s">
        <v>145</v>
      </c>
    </row>
    <row r="42" spans="1:1" s="2" customFormat="1" ht="15" x14ac:dyDescent="0.25">
      <c r="A42" s="2" t="s">
        <v>23</v>
      </c>
    </row>
    <row r="43" spans="1:1" s="2" customFormat="1" ht="15" x14ac:dyDescent="0.25">
      <c r="A43" s="2" t="s">
        <v>24</v>
      </c>
    </row>
    <row r="44" spans="1:1" s="2" customFormat="1" ht="15" x14ac:dyDescent="0.25">
      <c r="A44" s="2" t="s">
        <v>25</v>
      </c>
    </row>
    <row r="45" spans="1:1" s="2" customFormat="1" ht="15" x14ac:dyDescent="0.25">
      <c r="A45" s="2" t="s">
        <v>26</v>
      </c>
    </row>
    <row r="46" spans="1:1" s="2" customFormat="1" ht="15" x14ac:dyDescent="0.25"/>
    <row r="47" spans="1:1" s="2" customFormat="1" ht="17.399999999999999" x14ac:dyDescent="0.3">
      <c r="A47" s="6" t="s">
        <v>29</v>
      </c>
    </row>
    <row r="48" spans="1:1" s="2" customFormat="1" ht="15" x14ac:dyDescent="0.25">
      <c r="A48" s="2" t="s">
        <v>16</v>
      </c>
    </row>
    <row r="49" spans="1:1" s="2" customFormat="1" ht="15" x14ac:dyDescent="0.25">
      <c r="A49" s="2" t="s">
        <v>28</v>
      </c>
    </row>
    <row r="50" spans="1:1" s="2" customFormat="1" ht="15" x14ac:dyDescent="0.25">
      <c r="A50" s="2" t="s">
        <v>30</v>
      </c>
    </row>
    <row r="51" spans="1:1" s="2" customFormat="1" ht="15" x14ac:dyDescent="0.25">
      <c r="A51" s="2" t="s">
        <v>31</v>
      </c>
    </row>
    <row r="52" spans="1:1" s="2" customFormat="1" ht="15" x14ac:dyDescent="0.25">
      <c r="A52" s="2" t="s">
        <v>32</v>
      </c>
    </row>
    <row r="53" spans="1:1" s="2" customFormat="1" ht="15" x14ac:dyDescent="0.25">
      <c r="A53" s="2" t="s">
        <v>33</v>
      </c>
    </row>
    <row r="54" spans="1:1" s="2" customFormat="1" ht="15" x14ac:dyDescent="0.25">
      <c r="A54" s="2" t="s">
        <v>34</v>
      </c>
    </row>
    <row r="55" spans="1:1" s="2" customFormat="1" ht="15" x14ac:dyDescent="0.25">
      <c r="A55" s="2" t="s">
        <v>24</v>
      </c>
    </row>
    <row r="56" spans="1:1" ht="15" x14ac:dyDescent="0.25">
      <c r="A56" s="2" t="s">
        <v>25</v>
      </c>
    </row>
    <row r="57" spans="1:1" s="2" customFormat="1" ht="15" x14ac:dyDescent="0.25">
      <c r="A57" s="2" t="s">
        <v>26</v>
      </c>
    </row>
    <row r="58" spans="1:1" ht="15" x14ac:dyDescent="0.25">
      <c r="A58" s="2"/>
    </row>
    <row r="59" spans="1:1" ht="17.399999999999999" x14ac:dyDescent="0.3">
      <c r="A59" s="6" t="s">
        <v>35</v>
      </c>
    </row>
    <row r="60" spans="1:1" ht="15" x14ac:dyDescent="0.25">
      <c r="A60" s="2" t="s">
        <v>16</v>
      </c>
    </row>
    <row r="61" spans="1:1" ht="15" x14ac:dyDescent="0.25">
      <c r="A61" s="2" t="s">
        <v>36</v>
      </c>
    </row>
    <row r="62" spans="1:1" ht="15" x14ac:dyDescent="0.25">
      <c r="A62" s="2" t="s">
        <v>37</v>
      </c>
    </row>
    <row r="64" spans="1:1" ht="17.399999999999999" x14ac:dyDescent="0.3">
      <c r="A64" s="6" t="s">
        <v>38</v>
      </c>
    </row>
    <row r="65" spans="1:1" ht="15" x14ac:dyDescent="0.25">
      <c r="A65" s="2" t="s">
        <v>39</v>
      </c>
    </row>
    <row r="66" spans="1:1" ht="15" x14ac:dyDescent="0.25">
      <c r="A66" s="2" t="s">
        <v>40</v>
      </c>
    </row>
    <row r="67" spans="1:1" ht="15.6" x14ac:dyDescent="0.3">
      <c r="A67" s="4" t="s">
        <v>41</v>
      </c>
    </row>
    <row r="68" spans="1:1" ht="15" x14ac:dyDescent="0.25">
      <c r="A68" s="2" t="s">
        <v>42</v>
      </c>
    </row>
    <row r="69" spans="1:1" ht="15" x14ac:dyDescent="0.25">
      <c r="A69" s="2" t="s">
        <v>43</v>
      </c>
    </row>
    <row r="70" spans="1:1" ht="15" x14ac:dyDescent="0.25">
      <c r="A70" s="2" t="s">
        <v>44</v>
      </c>
    </row>
    <row r="71" spans="1:1" ht="15" x14ac:dyDescent="0.25">
      <c r="A71" s="2" t="s">
        <v>45</v>
      </c>
    </row>
    <row r="72" spans="1:1" ht="15" x14ac:dyDescent="0.25">
      <c r="A72" s="2" t="s">
        <v>46</v>
      </c>
    </row>
    <row r="73" spans="1:1" ht="15" x14ac:dyDescent="0.25">
      <c r="A73" s="2" t="s">
        <v>47</v>
      </c>
    </row>
    <row r="74" spans="1:1" ht="15" x14ac:dyDescent="0.25">
      <c r="A74" s="2" t="s">
        <v>48</v>
      </c>
    </row>
    <row r="75" spans="1:1" ht="15" x14ac:dyDescent="0.25">
      <c r="A75" s="2" t="s">
        <v>49</v>
      </c>
    </row>
  </sheetData>
  <sheetProtection selectLockedCells="1" selectUnlockedCells="1"/>
  <phoneticPr fontId="1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3"/>
  <sheetViews>
    <sheetView tabSelected="1" topLeftCell="A22" workbookViewId="0">
      <selection activeCell="C30" sqref="C30"/>
    </sheetView>
  </sheetViews>
  <sheetFormatPr defaultRowHeight="13.2" x14ac:dyDescent="0.25"/>
  <cols>
    <col min="2" max="2" width="27.33203125" customWidth="1"/>
  </cols>
  <sheetData>
    <row r="1" spans="1:9" ht="48.75" customHeight="1" x14ac:dyDescent="0.25">
      <c r="A1" s="155" t="s">
        <v>50</v>
      </c>
      <c r="B1" s="156" t="s">
        <v>148</v>
      </c>
      <c r="C1" s="147" t="s">
        <v>51</v>
      </c>
      <c r="D1" s="147"/>
      <c r="E1" s="148" t="s">
        <v>147</v>
      </c>
      <c r="F1" s="148"/>
      <c r="G1" s="148"/>
      <c r="H1" s="152" t="s">
        <v>52</v>
      </c>
      <c r="I1" s="153" t="s">
        <v>53</v>
      </c>
    </row>
    <row r="2" spans="1:9" ht="30" customHeight="1" x14ac:dyDescent="0.25">
      <c r="A2" s="155"/>
      <c r="B2" s="156"/>
      <c r="C2" s="7" t="s">
        <v>54</v>
      </c>
      <c r="D2" s="154" t="s">
        <v>55</v>
      </c>
      <c r="E2" s="8" t="s">
        <v>54</v>
      </c>
      <c r="F2" s="9" t="s">
        <v>56</v>
      </c>
      <c r="G2" s="154" t="s">
        <v>55</v>
      </c>
      <c r="H2" s="152"/>
      <c r="I2" s="153"/>
    </row>
    <row r="3" spans="1:9" ht="30" customHeight="1" x14ac:dyDescent="0.4">
      <c r="A3" s="155"/>
      <c r="B3" s="10" t="s">
        <v>57</v>
      </c>
      <c r="C3" s="11" t="s">
        <v>58</v>
      </c>
      <c r="D3" s="154"/>
      <c r="E3" s="12" t="s">
        <v>58</v>
      </c>
      <c r="F3" s="13" t="s">
        <v>56</v>
      </c>
      <c r="G3" s="154"/>
      <c r="H3" s="152"/>
      <c r="I3" s="153"/>
    </row>
    <row r="4" spans="1:9" ht="15.75" customHeight="1" x14ac:dyDescent="0.25">
      <c r="A4" s="149">
        <v>1</v>
      </c>
      <c r="B4" s="150" t="s">
        <v>149</v>
      </c>
      <c r="C4" s="143">
        <f>IF(B4="","",IF(PÚ!G5="",IF(PÚ!D5="","dnf",IF(PÚ!F5="",MAX(PÚ!D5:E5),LARGE(PÚ!D5:F5,2))),"N"))</f>
        <v>23.28</v>
      </c>
      <c r="D4" s="151">
        <f>IF(B4="","",výpočty!H4)</f>
        <v>9</v>
      </c>
      <c r="E4" s="143">
        <f>IF(B4="","",výpočty!O4)</f>
        <v>78.510000000000005</v>
      </c>
      <c r="F4" s="144">
        <f>IF(B4="","",výpočty!P4)</f>
        <v>0</v>
      </c>
      <c r="G4" s="151">
        <f>IF(B4="","",výpočty!Q4)</f>
        <v>8</v>
      </c>
      <c r="H4" s="157">
        <f>IF(B4="","",D4+G4)</f>
        <v>17</v>
      </c>
      <c r="I4" s="158">
        <f>IF(B4="","",výpočty!S4)</f>
        <v>7</v>
      </c>
    </row>
    <row r="5" spans="1:9" ht="15.75" customHeight="1" x14ac:dyDescent="0.25">
      <c r="A5" s="149"/>
      <c r="B5" s="150"/>
      <c r="C5" s="145" t="str">
        <f>IF(B4="","",IF(PÚ!G6="",IF(PÚ!D6="","dnf",IF(PÚ!F6="",MAX(PÚ!D6:E6),LARGE(PÚ!D6:F6,2))),"N"))</f>
        <v>dnf</v>
      </c>
      <c r="D5" s="151"/>
      <c r="E5" s="145">
        <f>IF(B4="","",výpočty!O5)</f>
        <v>64.97</v>
      </c>
      <c r="F5" s="146">
        <f>IF(B4="","",výpočty!P5)</f>
        <v>0</v>
      </c>
      <c r="G5" s="151"/>
      <c r="H5" s="157"/>
      <c r="I5" s="158"/>
    </row>
    <row r="6" spans="1:9" ht="15.75" customHeight="1" x14ac:dyDescent="0.25">
      <c r="A6" s="149">
        <f>A4+1</f>
        <v>2</v>
      </c>
      <c r="B6" s="150" t="s">
        <v>150</v>
      </c>
      <c r="C6" s="143">
        <f>IF(B6="","",IF(PÚ!G7="",IF(PÚ!D7="","dnf",IF(PÚ!F7="",MAX(PÚ!D7:E7),LARGE(PÚ!D7:F7,2))),"N"))</f>
        <v>15.62</v>
      </c>
      <c r="D6" s="151">
        <f>IF(B6="","",výpočty!H6)</f>
        <v>2</v>
      </c>
      <c r="E6" s="143">
        <f>IF(B6="","",výpočty!O6)</f>
        <v>58.6</v>
      </c>
      <c r="F6" s="144">
        <f>IF(B6="","",výpočty!P6)</f>
        <v>0</v>
      </c>
      <c r="G6" s="151">
        <f>IF(B6="","",výpočty!Q6)</f>
        <v>3</v>
      </c>
      <c r="H6" s="157">
        <f>IF(B6="","",D6+G6)</f>
        <v>5</v>
      </c>
      <c r="I6" s="158">
        <f>IF(B6="","",výpočty!S6)</f>
        <v>3</v>
      </c>
    </row>
    <row r="7" spans="1:9" ht="15.75" customHeight="1" x14ac:dyDescent="0.25">
      <c r="A7" s="149"/>
      <c r="B7" s="150"/>
      <c r="C7" s="145" t="str">
        <f>IF(B6="","",IF(PÚ!G8="",IF(PÚ!D8="","dnf",IF(PÚ!F8="",MAX(PÚ!D8:E8),LARGE(PÚ!D8:F8,2))),"N"))</f>
        <v>dnf</v>
      </c>
      <c r="D7" s="151"/>
      <c r="E7" s="145" t="str">
        <f>IF(B6="","",výpočty!O7)</f>
        <v>dnf</v>
      </c>
      <c r="F7" s="146">
        <f>IF(B6="","",výpočty!P7)</f>
        <v>0</v>
      </c>
      <c r="G7" s="151"/>
      <c r="H7" s="157"/>
      <c r="I7" s="158"/>
    </row>
    <row r="8" spans="1:9" ht="15.75" customHeight="1" x14ac:dyDescent="0.25">
      <c r="A8" s="149">
        <f>A6+1</f>
        <v>3</v>
      </c>
      <c r="B8" s="150" t="s">
        <v>151</v>
      </c>
      <c r="C8" s="143">
        <f>IF(B8="","",IF(PÚ!G9="",IF(PÚ!D9="","dnf",IF(PÚ!F9="",MAX(PÚ!D9:E9),LARGE(PÚ!D9:F9,2))),"N"))</f>
        <v>17.13</v>
      </c>
      <c r="D8" s="151">
        <f>IF(B8="","",výpočty!H8)</f>
        <v>5</v>
      </c>
      <c r="E8" s="143">
        <f>IF(B8="","",výpočty!O8)</f>
        <v>83.73</v>
      </c>
      <c r="F8" s="144">
        <f>IF(B8="","",výpočty!P8)</f>
        <v>10</v>
      </c>
      <c r="G8" s="151">
        <f>IF(B8="","",výpočty!Q8)</f>
        <v>12</v>
      </c>
      <c r="H8" s="157">
        <f>IF(B8="","",D8+G8)</f>
        <v>17</v>
      </c>
      <c r="I8" s="158">
        <f>IF(B8="","",výpočty!S8)</f>
        <v>6</v>
      </c>
    </row>
    <row r="9" spans="1:9" ht="15.75" customHeight="1" x14ac:dyDescent="0.25">
      <c r="A9" s="149"/>
      <c r="B9" s="150"/>
      <c r="C9" s="145" t="str">
        <f>IF(B8="","",IF(PÚ!G10="",IF(PÚ!D10="","dnf",IF(PÚ!F10="",MAX(PÚ!D10:E10),LARGE(PÚ!D10:F10,2))),"N"))</f>
        <v>dnf</v>
      </c>
      <c r="D9" s="151"/>
      <c r="E9" s="145" t="str">
        <f>IF(B8="","",výpočty!O9)</f>
        <v>dnf</v>
      </c>
      <c r="F9" s="146">
        <f>IF(B8="","",výpočty!P9)</f>
        <v>0</v>
      </c>
      <c r="G9" s="151"/>
      <c r="H9" s="157"/>
      <c r="I9" s="158"/>
    </row>
    <row r="10" spans="1:9" ht="15.75" customHeight="1" x14ac:dyDescent="0.25">
      <c r="A10" s="149">
        <f>A8+1</f>
        <v>4</v>
      </c>
      <c r="B10" s="150" t="s">
        <v>152</v>
      </c>
      <c r="C10" s="143">
        <f>IF(B10="","",IF(PÚ!G11="",IF(PÚ!D11="","dnf",IF(PÚ!F11="",MAX(PÚ!D11:E11),LARGE(PÚ!D11:F11,2))),"N"))</f>
        <v>35.47</v>
      </c>
      <c r="D10" s="151">
        <f>IF(B10="","",výpočty!H10)</f>
        <v>12</v>
      </c>
      <c r="E10" s="143">
        <f>IF(B10="","",výpočty!O10)</f>
        <v>69.5</v>
      </c>
      <c r="F10" s="144">
        <f>IF(B10="","",výpočty!P10)</f>
        <v>0</v>
      </c>
      <c r="G10" s="151">
        <f>IF(B10="","",výpočty!Q10)</f>
        <v>5</v>
      </c>
      <c r="H10" s="157">
        <f>IF(B10="","",D10+G10)</f>
        <v>17</v>
      </c>
      <c r="I10" s="158">
        <f>IF(B10="","",výpočty!S10)</f>
        <v>9</v>
      </c>
    </row>
    <row r="11" spans="1:9" ht="15.75" customHeight="1" x14ac:dyDescent="0.25">
      <c r="A11" s="149"/>
      <c r="B11" s="150"/>
      <c r="C11" s="145" t="str">
        <f>IF(B10="","",IF(PÚ!G12="",IF(PÚ!D12="","dnf",IF(PÚ!F12="",MAX(PÚ!D12:E12),LARGE(PÚ!D12:F12,2))),"N"))</f>
        <v>dnf</v>
      </c>
      <c r="D11" s="151"/>
      <c r="E11" s="145">
        <f>IF(B10="","",výpočty!O11)</f>
        <v>60.44</v>
      </c>
      <c r="F11" s="146">
        <f>IF(B10="","",výpočty!P11)</f>
        <v>0</v>
      </c>
      <c r="G11" s="151"/>
      <c r="H11" s="157"/>
      <c r="I11" s="158"/>
    </row>
    <row r="12" spans="1:9" ht="15.75" customHeight="1" x14ac:dyDescent="0.25">
      <c r="A12" s="149">
        <f>A10+1</f>
        <v>5</v>
      </c>
      <c r="B12" s="150" t="s">
        <v>153</v>
      </c>
      <c r="C12" s="143">
        <f>IF(B12="","",IF(PÚ!G13="",IF(PÚ!D13="","dnf",IF(PÚ!F13="",MAX(PÚ!D13:E13),LARGE(PÚ!D13:F13,2))),"N"))</f>
        <v>15.48</v>
      </c>
      <c r="D12" s="151">
        <f>IF(B12="","",výpočty!H12)</f>
        <v>1</v>
      </c>
      <c r="E12" s="143">
        <f>IF(B12="","",výpočty!O12)</f>
        <v>59.07</v>
      </c>
      <c r="F12" s="144">
        <f>IF(B12="","",výpočty!P12)</f>
        <v>0</v>
      </c>
      <c r="G12" s="151">
        <f>IF(B12="","",výpočty!Q12)</f>
        <v>4</v>
      </c>
      <c r="H12" s="157">
        <f>IF(B12="","",D12+G12)</f>
        <v>5</v>
      </c>
      <c r="I12" s="158">
        <f>IF(B12="","",výpočty!S12)</f>
        <v>2</v>
      </c>
    </row>
    <row r="13" spans="1:9" ht="15.75" customHeight="1" x14ac:dyDescent="0.25">
      <c r="A13" s="149"/>
      <c r="B13" s="150"/>
      <c r="C13" s="145" t="str">
        <f>IF(B12="","",IF(PÚ!G14="",IF(PÚ!D14="","dnf",IF(PÚ!F14="",MAX(PÚ!D14:E14),LARGE(PÚ!D14:F14,2))),"N"))</f>
        <v>dnf</v>
      </c>
      <c r="D13" s="151"/>
      <c r="E13" s="145" t="str">
        <f>IF(B12="","",výpočty!O13)</f>
        <v>dnf</v>
      </c>
      <c r="F13" s="146">
        <f>IF(B12="","",výpočty!P13)</f>
        <v>0</v>
      </c>
      <c r="G13" s="151"/>
      <c r="H13" s="157"/>
      <c r="I13" s="158"/>
    </row>
    <row r="14" spans="1:9" ht="15.75" customHeight="1" x14ac:dyDescent="0.25">
      <c r="A14" s="149">
        <f>A12+1</f>
        <v>6</v>
      </c>
      <c r="B14" s="150" t="s">
        <v>154</v>
      </c>
      <c r="C14" s="143">
        <f>IF(B14="","",IF(PÚ!G15="",IF(PÚ!D15="","dnf",IF(PÚ!F15="",MAX(PÚ!D15:E15),LARGE(PÚ!D15:F15,2))),"N"))</f>
        <v>39.200000000000003</v>
      </c>
      <c r="D14" s="151">
        <f>IF(B14="","",výpočty!H14)</f>
        <v>13</v>
      </c>
      <c r="E14" s="143">
        <f>IF(B14="","",výpočty!O14)</f>
        <v>70.900000000000006</v>
      </c>
      <c r="F14" s="144">
        <f>IF(B14="","",výpočty!P14)</f>
        <v>10</v>
      </c>
      <c r="G14" s="151">
        <f>IF(B14="","",výpočty!Q14)</f>
        <v>9</v>
      </c>
      <c r="H14" s="157">
        <f>IF(B14="","",D14+G14)</f>
        <v>22</v>
      </c>
      <c r="I14" s="158">
        <f>IF(B14="","",výpočty!S14)</f>
        <v>13</v>
      </c>
    </row>
    <row r="15" spans="1:9" ht="15.75" customHeight="1" x14ac:dyDescent="0.25">
      <c r="A15" s="149"/>
      <c r="B15" s="150"/>
      <c r="C15" s="145" t="str">
        <f>IF(B14="","",IF(PÚ!G16="",IF(PÚ!D16="","dnf",IF(PÚ!F16="",MAX(PÚ!D16:E16),LARGE(PÚ!D16:F16,2))),"N"))</f>
        <v>dnf</v>
      </c>
      <c r="D15" s="151"/>
      <c r="E15" s="145" t="str">
        <f>IF(B14="","",výpočty!O15)</f>
        <v>dnf</v>
      </c>
      <c r="F15" s="146">
        <f>IF(B14="","",výpočty!P15)</f>
        <v>0</v>
      </c>
      <c r="G15" s="151"/>
      <c r="H15" s="157"/>
      <c r="I15" s="158"/>
    </row>
    <row r="16" spans="1:9" ht="15.75" customHeight="1" x14ac:dyDescent="0.25">
      <c r="A16" s="149">
        <f>A14+1</f>
        <v>7</v>
      </c>
      <c r="B16" s="150" t="s">
        <v>155</v>
      </c>
      <c r="C16" s="143">
        <f>IF(B16="","",IF(PÚ!G17="",IF(PÚ!D17="","dnf",IF(PÚ!F17="",MAX(PÚ!D17:E17),LARGE(PÚ!D17:F17,2))),"N"))</f>
        <v>32.99</v>
      </c>
      <c r="D16" s="151">
        <f>IF(B16="","",výpočty!H16)</f>
        <v>11</v>
      </c>
      <c r="E16" s="143">
        <f>IF(B16="","",výpočty!O16)</f>
        <v>62.07</v>
      </c>
      <c r="F16" s="144">
        <f>IF(B16="","",výpočty!P16)</f>
        <v>0</v>
      </c>
      <c r="G16" s="151">
        <f>IF(B16="","",výpočty!Q16)</f>
        <v>6</v>
      </c>
      <c r="H16" s="157">
        <f>IF(B16="","",D16+G16)</f>
        <v>17</v>
      </c>
      <c r="I16" s="158">
        <f>IF(B16="","",výpočty!S16)</f>
        <v>8</v>
      </c>
    </row>
    <row r="17" spans="1:9" ht="15.75" customHeight="1" x14ac:dyDescent="0.25">
      <c r="A17" s="149"/>
      <c r="B17" s="150"/>
      <c r="C17" s="145" t="str">
        <f>IF(B16="","",IF(PÚ!G18="",IF(PÚ!D18="","dnf",IF(PÚ!F18="",MAX(PÚ!D18:E18),LARGE(PÚ!D18:F18,2))),"N"))</f>
        <v>dnf</v>
      </c>
      <c r="D17" s="151"/>
      <c r="E17" s="145">
        <f>IF(B16="","",výpočty!O17)</f>
        <v>71</v>
      </c>
      <c r="F17" s="146">
        <f>IF(B16="","",výpočty!P17)</f>
        <v>10</v>
      </c>
      <c r="G17" s="151"/>
      <c r="H17" s="157"/>
      <c r="I17" s="158"/>
    </row>
    <row r="18" spans="1:9" ht="15.75" customHeight="1" x14ac:dyDescent="0.25">
      <c r="A18" s="149">
        <f>A16+1</f>
        <v>8</v>
      </c>
      <c r="B18" s="150" t="s">
        <v>156</v>
      </c>
      <c r="C18" s="143">
        <f>IF(B18="","",IF(PÚ!G19="",IF(PÚ!D19="","dnf",IF(PÚ!F19="",MAX(PÚ!D19:E19),LARGE(PÚ!D19:F19,2))),"N"))</f>
        <v>21.32</v>
      </c>
      <c r="D18" s="151">
        <f>IF(B18="","",výpočty!H18)</f>
        <v>8</v>
      </c>
      <c r="E18" s="143">
        <f>IF(B18="","",výpočty!O18)</f>
        <v>77.599999999999994</v>
      </c>
      <c r="F18" s="144">
        <f>IF(B18="","",výpočty!P18)</f>
        <v>10</v>
      </c>
      <c r="G18" s="151">
        <f>IF(B18="","",výpočty!Q18)</f>
        <v>10</v>
      </c>
      <c r="H18" s="157">
        <f>IF(B18="","",D18+G18)</f>
        <v>18</v>
      </c>
      <c r="I18" s="158">
        <f>IF(B18="","",výpočty!S18)</f>
        <v>10</v>
      </c>
    </row>
    <row r="19" spans="1:9" ht="15.75" customHeight="1" x14ac:dyDescent="0.25">
      <c r="A19" s="149"/>
      <c r="B19" s="150"/>
      <c r="C19" s="145" t="str">
        <f>IF(B18="","",IF(PÚ!G20="",IF(PÚ!D20="","dnf",IF(PÚ!F20="",MAX(PÚ!D20:E20),LARGE(PÚ!D20:F20,2))),"N"))</f>
        <v>dnf</v>
      </c>
      <c r="D19" s="151"/>
      <c r="E19" s="145" t="str">
        <f>IF(B18="","",výpočty!O19)</f>
        <v>dnf</v>
      </c>
      <c r="F19" s="146">
        <f>IF(B18="","",výpočty!P19)</f>
        <v>0</v>
      </c>
      <c r="G19" s="151"/>
      <c r="H19" s="157"/>
      <c r="I19" s="158"/>
    </row>
    <row r="20" spans="1:9" ht="15.75" customHeight="1" x14ac:dyDescent="0.25">
      <c r="A20" s="149">
        <f>A18+1</f>
        <v>9</v>
      </c>
      <c r="B20" s="150" t="s">
        <v>157</v>
      </c>
      <c r="C20" s="143">
        <f>IF(B20="","",IF(PÚ!G21="",IF(PÚ!D21="","dnf",IF(PÚ!F21="",MAX(PÚ!D21:E21),LARGE(PÚ!D21:F21,2))),"N"))</f>
        <v>16.170000000000002</v>
      </c>
      <c r="D20" s="151">
        <f>IF(B20="","",výpočty!H20)</f>
        <v>4</v>
      </c>
      <c r="E20" s="143">
        <f>IF(B20="","",výpočty!O20)</f>
        <v>75.67</v>
      </c>
      <c r="F20" s="144">
        <f>IF(B20="","",výpočty!P20)</f>
        <v>10</v>
      </c>
      <c r="G20" s="151">
        <f>IF(B20="","",výpočty!Q20)</f>
        <v>7</v>
      </c>
      <c r="H20" s="157">
        <f>IF(B20="","",D20+G20)</f>
        <v>11</v>
      </c>
      <c r="I20" s="158">
        <f>IF(B20="","",výpočty!S20)</f>
        <v>5</v>
      </c>
    </row>
    <row r="21" spans="1:9" ht="15.75" customHeight="1" x14ac:dyDescent="0.25">
      <c r="A21" s="149"/>
      <c r="B21" s="150"/>
      <c r="C21" s="145" t="str">
        <f>IF(B20="","",IF(PÚ!G22="",IF(PÚ!D22="","dnf",IF(PÚ!F22="",MAX(PÚ!D22:E22),LARGE(PÚ!D22:F22,2))),"N"))</f>
        <v>dnf</v>
      </c>
      <c r="D21" s="151"/>
      <c r="E21" s="145">
        <f>IF(B20="","",výpočty!O21)</f>
        <v>63.79</v>
      </c>
      <c r="F21" s="146">
        <f>IF(B20="","",výpočty!P21)</f>
        <v>0</v>
      </c>
      <c r="G21" s="151"/>
      <c r="H21" s="157"/>
      <c r="I21" s="158"/>
    </row>
    <row r="22" spans="1:9" ht="15.75" customHeight="1" x14ac:dyDescent="0.25">
      <c r="A22" s="149">
        <f>A20+1</f>
        <v>10</v>
      </c>
      <c r="B22" s="150" t="s">
        <v>158</v>
      </c>
      <c r="C22" s="143">
        <f>IF(B22="","",IF(PÚ!G23="",IF(PÚ!D23="","dnf",IF(PÚ!F23="",MAX(PÚ!D23:E23),LARGE(PÚ!D23:F23,2))),"N"))</f>
        <v>18.61</v>
      </c>
      <c r="D22" s="151">
        <f>IF(B22="","",výpočty!H22)</f>
        <v>6</v>
      </c>
      <c r="E22" s="143">
        <f>IF(B22="","",výpočty!O22)</f>
        <v>90.34</v>
      </c>
      <c r="F22" s="144">
        <f>IF(B22="","",výpočty!P22)</f>
        <v>10</v>
      </c>
      <c r="G22" s="151">
        <f>IF(B22="","",výpočty!Q22)</f>
        <v>13</v>
      </c>
      <c r="H22" s="157">
        <f>IF(B22="","",D22+G22)</f>
        <v>19</v>
      </c>
      <c r="I22" s="158">
        <f>IF(B22="","",výpočty!S22)</f>
        <v>11</v>
      </c>
    </row>
    <row r="23" spans="1:9" ht="15.75" customHeight="1" x14ac:dyDescent="0.25">
      <c r="A23" s="149"/>
      <c r="B23" s="150"/>
      <c r="C23" s="145" t="str">
        <f>IF(B22="","",IF(PÚ!G24="",IF(PÚ!D24="","dnf",IF(PÚ!F24="",MAX(PÚ!D24:E24),LARGE(PÚ!D24:F24,2))),"N"))</f>
        <v>dnf</v>
      </c>
      <c r="D23" s="151"/>
      <c r="E23" s="145" t="str">
        <f>IF(B22="","",výpočty!O23)</f>
        <v>dnf</v>
      </c>
      <c r="F23" s="146">
        <f>IF(B22="","",výpočty!P23)</f>
        <v>0</v>
      </c>
      <c r="G23" s="151"/>
      <c r="H23" s="157"/>
      <c r="I23" s="158"/>
    </row>
    <row r="24" spans="1:9" ht="15.75" customHeight="1" x14ac:dyDescent="0.25">
      <c r="A24" s="149">
        <f>A22+1</f>
        <v>11</v>
      </c>
      <c r="B24" s="150" t="s">
        <v>159</v>
      </c>
      <c r="C24" s="143">
        <f>IF(B24="","",IF(PÚ!G25="",IF(PÚ!D25="","dnf",IF(PÚ!F25="",MAX(PÚ!D25:E25),LARGE(PÚ!D25:F25,2))),"N"))</f>
        <v>21.02</v>
      </c>
      <c r="D24" s="151">
        <f>IF(B24="","",výpočty!H24)</f>
        <v>7</v>
      </c>
      <c r="E24" s="143">
        <f>IF(B24="","",výpočty!O24)</f>
        <v>53.69</v>
      </c>
      <c r="F24" s="144">
        <f>IF(B24="","",výpočty!P24)</f>
        <v>0</v>
      </c>
      <c r="G24" s="151">
        <f>IF(B24="","",výpočty!Q24)</f>
        <v>2</v>
      </c>
      <c r="H24" s="157">
        <f>IF(B24="","",D24+G24)</f>
        <v>9</v>
      </c>
      <c r="I24" s="158">
        <f>IF(B24="","",výpočty!S24)</f>
        <v>4</v>
      </c>
    </row>
    <row r="25" spans="1:9" ht="15.75" customHeight="1" x14ac:dyDescent="0.25">
      <c r="A25" s="149"/>
      <c r="B25" s="150"/>
      <c r="C25" s="145" t="str">
        <f>IF(B24="","",IF(PÚ!G26="",IF(PÚ!D26="","dnf",IF(PÚ!F26="",MAX(PÚ!D26:E26),LARGE(PÚ!D26:F26,2))),"N"))</f>
        <v>dnf</v>
      </c>
      <c r="D25" s="151"/>
      <c r="E25" s="145" t="str">
        <f>IF(B24="","",výpočty!O25)</f>
        <v>dnf</v>
      </c>
      <c r="F25" s="146">
        <f>IF(B24="","",výpočty!P25)</f>
        <v>0</v>
      </c>
      <c r="G25" s="151"/>
      <c r="H25" s="157"/>
      <c r="I25" s="158"/>
    </row>
    <row r="26" spans="1:9" ht="15.75" customHeight="1" x14ac:dyDescent="0.25">
      <c r="A26" s="149">
        <f>A24+1</f>
        <v>12</v>
      </c>
      <c r="B26" s="150" t="s">
        <v>160</v>
      </c>
      <c r="C26" s="143">
        <f>IF(B26="","",IF(PÚ!G27="",IF(PÚ!D27="","dnf",IF(PÚ!F27="",MAX(PÚ!D27:E27),LARGE(PÚ!D27:F27,2))),"N"))</f>
        <v>30.6</v>
      </c>
      <c r="D26" s="151">
        <f>IF(B26="","",výpočty!H26)</f>
        <v>10</v>
      </c>
      <c r="E26" s="143">
        <f>IF(B26="","",výpočty!O26)</f>
        <v>81.13</v>
      </c>
      <c r="F26" s="144">
        <f>IF(B26="","",výpočty!P26)</f>
        <v>0</v>
      </c>
      <c r="G26" s="151">
        <f>IF(B26="","",výpočty!Q26)</f>
        <v>11</v>
      </c>
      <c r="H26" s="157">
        <f>IF(B26="","",D26+G26)</f>
        <v>21</v>
      </c>
      <c r="I26" s="158">
        <f>IF(B26="","",výpočty!S26)</f>
        <v>12</v>
      </c>
    </row>
    <row r="27" spans="1:9" ht="15.75" customHeight="1" x14ac:dyDescent="0.25">
      <c r="A27" s="149"/>
      <c r="B27" s="150"/>
      <c r="C27" s="145" t="str">
        <f>IF(B26="","",IF(PÚ!G28="",IF(PÚ!D28="","dnf",IF(PÚ!F28="",MAX(PÚ!D28:E28),LARGE(PÚ!D28:F28,2))),"N"))</f>
        <v>dnf</v>
      </c>
      <c r="D27" s="151"/>
      <c r="E27" s="145">
        <f>IF(B26="","",výpočty!O27)</f>
        <v>108.76</v>
      </c>
      <c r="F27" s="146">
        <f>IF(B26="","",výpočty!P27)</f>
        <v>10</v>
      </c>
      <c r="G27" s="151"/>
      <c r="H27" s="157"/>
      <c r="I27" s="158"/>
    </row>
    <row r="28" spans="1:9" ht="15.75" customHeight="1" x14ac:dyDescent="0.25">
      <c r="A28" s="149">
        <f>A26+1</f>
        <v>13</v>
      </c>
      <c r="B28" s="150" t="s">
        <v>161</v>
      </c>
      <c r="C28" s="143">
        <f>IF(B28="","",IF(PÚ!G29="",IF(PÚ!D29="","dnf",IF(PÚ!F29="",MAX(PÚ!D29:E29),LARGE(PÚ!D29:F29,2))),"N"))</f>
        <v>15.65</v>
      </c>
      <c r="D28" s="151">
        <f>IF(B28="","",výpočty!H28)</f>
        <v>3</v>
      </c>
      <c r="E28" s="143">
        <f>IF(B28="","",výpočty!O28)</f>
        <v>60.25</v>
      </c>
      <c r="F28" s="144">
        <f>IF(B28="","",výpočty!P28)</f>
        <v>0</v>
      </c>
      <c r="G28" s="151">
        <f>IF(B28="","",výpočty!Q28)</f>
        <v>1</v>
      </c>
      <c r="H28" s="157">
        <f>IF(B28="","",D28+G28)</f>
        <v>4</v>
      </c>
      <c r="I28" s="158">
        <f>IF(B28="","",výpočty!S28)</f>
        <v>1</v>
      </c>
    </row>
    <row r="29" spans="1:9" ht="15.75" customHeight="1" x14ac:dyDescent="0.25">
      <c r="A29" s="149"/>
      <c r="B29" s="150"/>
      <c r="C29" s="145" t="str">
        <f>IF(B28="","",IF(PÚ!G30="",IF(PÚ!D30="","dnf",IF(PÚ!F30="",MAX(PÚ!D30:E30),LARGE(PÚ!D30:F30,2))),"N"))</f>
        <v>dnf</v>
      </c>
      <c r="D29" s="151"/>
      <c r="E29" s="145">
        <f>IF(B28="","",výpočty!O29)</f>
        <v>51.5</v>
      </c>
      <c r="F29" s="146">
        <f>IF(B28="","",výpočty!P29)</f>
        <v>0</v>
      </c>
      <c r="G29" s="151"/>
      <c r="H29" s="157"/>
      <c r="I29" s="158"/>
    </row>
    <row r="30" spans="1:9" ht="15.75" customHeight="1" x14ac:dyDescent="0.25">
      <c r="A30" s="149">
        <f>A28+1</f>
        <v>14</v>
      </c>
      <c r="B30" s="150" t="s">
        <v>162</v>
      </c>
      <c r="C30" s="143" t="str">
        <f>IF(B30="","",IF(PÚ!G31="",IF(PÚ!D31="","dnf",IF(PÚ!F31="",MAX(PÚ!D31:E31),LARGE(PÚ!D31:F31,2))),"N"))</f>
        <v>dnf</v>
      </c>
      <c r="D30" s="151">
        <f>IF(B30="","",výpočty!H30)</f>
        <v>14</v>
      </c>
      <c r="E30" s="143" t="str">
        <f>IF(B30="","",výpočty!O30)</f>
        <v>dnf</v>
      </c>
      <c r="F30" s="144">
        <f>IF(B30="","",výpočty!P30)</f>
        <v>0</v>
      </c>
      <c r="G30" s="151">
        <f>IF(B30="","",výpočty!Q30)</f>
        <v>14</v>
      </c>
      <c r="H30" s="157">
        <f>IF(B30="","",D30+G30)</f>
        <v>28</v>
      </c>
      <c r="I30" s="158">
        <f>IF(B30="","",výpočty!S30)</f>
        <v>14</v>
      </c>
    </row>
    <row r="31" spans="1:9" ht="15.75" customHeight="1" x14ac:dyDescent="0.25">
      <c r="A31" s="149"/>
      <c r="B31" s="150"/>
      <c r="C31" s="145" t="str">
        <f>IF(B30="","",IF(PÚ!G32="",IF(PÚ!D32="","dnf",IF(PÚ!F32="",MAX(PÚ!D32:E32),LARGE(PÚ!D32:F32,2))),"N"))</f>
        <v>dnf</v>
      </c>
      <c r="D31" s="151"/>
      <c r="E31" s="145" t="str">
        <f>IF(B30="","",výpočty!O31)</f>
        <v>dnf</v>
      </c>
      <c r="F31" s="146">
        <f>IF(B30="","",výpočty!P31)</f>
        <v>0</v>
      </c>
      <c r="G31" s="151"/>
      <c r="H31" s="157"/>
      <c r="I31" s="158"/>
    </row>
    <row r="32" spans="1:9" ht="15.75" customHeight="1" x14ac:dyDescent="0.25">
      <c r="A32" s="149">
        <f>A30+1</f>
        <v>15</v>
      </c>
      <c r="B32" s="150"/>
      <c r="C32" s="143" t="str">
        <f>IF(B32="","",IF(PÚ!G33="",IF(PÚ!D33="","dnf",IF(PÚ!F33="",MAX(PÚ!D33:E33),LARGE(PÚ!D33:F33,2))),"N"))</f>
        <v/>
      </c>
      <c r="D32" s="151" t="str">
        <f>IF(B32="","",výpočty!H32)</f>
        <v/>
      </c>
      <c r="E32" s="143" t="str">
        <f>IF(B32="","",výpočty!O32)</f>
        <v/>
      </c>
      <c r="F32" s="144" t="str">
        <f>IF(B32="","",výpočty!P32)</f>
        <v/>
      </c>
      <c r="G32" s="151" t="str">
        <f>IF(B32="","",výpočty!Q32)</f>
        <v/>
      </c>
      <c r="H32" s="157" t="str">
        <f>IF(B32="","",D32+G32)</f>
        <v/>
      </c>
      <c r="I32" s="159" t="str">
        <f>IF(B32="","",výpočty!S32)</f>
        <v/>
      </c>
    </row>
    <row r="33" spans="1:9" ht="15.75" customHeight="1" x14ac:dyDescent="0.25">
      <c r="A33" s="149"/>
      <c r="B33" s="150"/>
      <c r="C33" s="145" t="str">
        <f>IF(B32="","",IF(PÚ!G34="",IF(PÚ!D34="","dnf",IF(PÚ!F34="",MAX(PÚ!D34:E34),LARGE(PÚ!D34:F34,2))),"N"))</f>
        <v/>
      </c>
      <c r="D33" s="151"/>
      <c r="E33" s="145" t="str">
        <f>IF(B32="","",výpočty!O33)</f>
        <v/>
      </c>
      <c r="F33" s="146" t="str">
        <f>IF(B32="","",výpočty!P33)</f>
        <v/>
      </c>
      <c r="G33" s="151"/>
      <c r="H33" s="157"/>
      <c r="I33" s="159"/>
    </row>
    <row r="34" spans="1:9" ht="15.75" customHeight="1" x14ac:dyDescent="0.25">
      <c r="A34" s="149">
        <f>A32+1</f>
        <v>16</v>
      </c>
      <c r="B34" s="150"/>
      <c r="C34" s="143" t="str">
        <f>IF(B34="","",IF(PÚ!G35="",IF(PÚ!D35="","dnf",IF(PÚ!F35="",MAX(PÚ!D35:E35),LARGE(PÚ!D35:F35,2))),"N"))</f>
        <v/>
      </c>
      <c r="D34" s="151" t="str">
        <f>IF(B34="","",výpočty!H34)</f>
        <v/>
      </c>
      <c r="E34" s="143" t="str">
        <f>IF(B34="","",výpočty!O34)</f>
        <v/>
      </c>
      <c r="F34" s="144" t="str">
        <f>IF(B34="","",výpočty!P34)</f>
        <v/>
      </c>
      <c r="G34" s="151" t="str">
        <f>IF(B34="","",výpočty!Q34)</f>
        <v/>
      </c>
      <c r="H34" s="157" t="str">
        <f>IF(B34="","",D34+G34)</f>
        <v/>
      </c>
      <c r="I34" s="159" t="str">
        <f>IF(B34="","",výpočty!S34)</f>
        <v/>
      </c>
    </row>
    <row r="35" spans="1:9" ht="15.75" customHeight="1" x14ac:dyDescent="0.25">
      <c r="A35" s="149"/>
      <c r="B35" s="150"/>
      <c r="C35" s="145" t="str">
        <f>IF(B34="","",IF(PÚ!G36="",IF(PÚ!D36="","dnf",IF(PÚ!F36="",MAX(PÚ!D36:E36),LARGE(PÚ!D36:F36,2))),"N"))</f>
        <v/>
      </c>
      <c r="D35" s="151"/>
      <c r="E35" s="145" t="str">
        <f>IF(B34="","",výpočty!O35)</f>
        <v/>
      </c>
      <c r="F35" s="146" t="str">
        <f>IF(B34="","",výpočty!P35)</f>
        <v/>
      </c>
      <c r="G35" s="151"/>
      <c r="H35" s="157"/>
      <c r="I35" s="159"/>
    </row>
    <row r="36" spans="1:9" ht="15.75" customHeight="1" x14ac:dyDescent="0.25">
      <c r="A36" s="149">
        <f>A34+1</f>
        <v>17</v>
      </c>
      <c r="B36" s="150"/>
      <c r="C36" s="143" t="str">
        <f>IF(B36="","",IF(PÚ!G37="",IF(PÚ!D37="","dnf",IF(PÚ!F37="",MAX(PÚ!D37:E37),LARGE(PÚ!D37:F37,2))),"N"))</f>
        <v/>
      </c>
      <c r="D36" s="151" t="str">
        <f>IF(B36="","",výpočty!H36)</f>
        <v/>
      </c>
      <c r="E36" s="143" t="str">
        <f>IF(B36="","",výpočty!O36)</f>
        <v/>
      </c>
      <c r="F36" s="144" t="str">
        <f>IF(B36="","",výpočty!P36)</f>
        <v/>
      </c>
      <c r="G36" s="151" t="str">
        <f>IF(B36="","",výpočty!Q36)</f>
        <v/>
      </c>
      <c r="H36" s="157" t="str">
        <f>IF(B36="","",D36+G36)</f>
        <v/>
      </c>
      <c r="I36" s="159" t="str">
        <f>IF(B36="","",výpočty!S36)</f>
        <v/>
      </c>
    </row>
    <row r="37" spans="1:9" ht="15.75" customHeight="1" x14ac:dyDescent="0.25">
      <c r="A37" s="149"/>
      <c r="B37" s="150"/>
      <c r="C37" s="145" t="str">
        <f>IF(B36="","",IF(PÚ!G38="",IF(PÚ!D38="","dnf",IF(PÚ!F38="",MAX(PÚ!D38:E38),LARGE(PÚ!D38:F38,2))),"N"))</f>
        <v/>
      </c>
      <c r="D37" s="151"/>
      <c r="E37" s="145" t="str">
        <f>IF(B36="","",výpočty!O37)</f>
        <v/>
      </c>
      <c r="F37" s="146" t="str">
        <f>IF(B36="","",výpočty!P37)</f>
        <v/>
      </c>
      <c r="G37" s="151"/>
      <c r="H37" s="157"/>
      <c r="I37" s="159"/>
    </row>
    <row r="38" spans="1:9" ht="15.75" customHeight="1" x14ac:dyDescent="0.25">
      <c r="A38" s="149">
        <f>A36+1</f>
        <v>18</v>
      </c>
      <c r="B38" s="150"/>
      <c r="C38" s="143" t="str">
        <f>IF(B38="","",IF(PÚ!G39="",IF(PÚ!D39="","dnf",IF(PÚ!F39="",MAX(PÚ!D39:E39),LARGE(PÚ!D39:F39,2))),"N"))</f>
        <v/>
      </c>
      <c r="D38" s="151" t="str">
        <f>IF(B38="","",výpočty!H38)</f>
        <v/>
      </c>
      <c r="E38" s="143" t="str">
        <f>IF(B38="","",výpočty!O38)</f>
        <v/>
      </c>
      <c r="F38" s="144" t="str">
        <f>IF(B38="","",výpočty!P38)</f>
        <v/>
      </c>
      <c r="G38" s="151" t="str">
        <f>IF(B38="","",výpočty!Q38)</f>
        <v/>
      </c>
      <c r="H38" s="157" t="str">
        <f>IF(B38="","",D38+G38)</f>
        <v/>
      </c>
      <c r="I38" s="159" t="str">
        <f>IF(B38="","",výpočty!S38)</f>
        <v/>
      </c>
    </row>
    <row r="39" spans="1:9" ht="15.75" customHeight="1" x14ac:dyDescent="0.25">
      <c r="A39" s="149"/>
      <c r="B39" s="150"/>
      <c r="C39" s="145" t="str">
        <f>IF(B38="","",IF(PÚ!G40="",IF(PÚ!D40="","dnf",IF(PÚ!F40="",MAX(PÚ!D40:E40),LARGE(PÚ!D40:F40,2))),"N"))</f>
        <v/>
      </c>
      <c r="D39" s="151"/>
      <c r="E39" s="145" t="str">
        <f>IF(B38="","",výpočty!O39)</f>
        <v/>
      </c>
      <c r="F39" s="146" t="str">
        <f>IF(B38="","",výpočty!P39)</f>
        <v/>
      </c>
      <c r="G39" s="151"/>
      <c r="H39" s="157"/>
      <c r="I39" s="159"/>
    </row>
    <row r="40" spans="1:9" ht="15.75" customHeight="1" x14ac:dyDescent="0.25">
      <c r="A40" s="149">
        <f>A38+1</f>
        <v>19</v>
      </c>
      <c r="B40" s="150"/>
      <c r="C40" s="143" t="str">
        <f>IF(B40="","",IF(PÚ!G41="",IF(PÚ!D41="","dnf",IF(PÚ!F41="",MAX(PÚ!D41:E41),LARGE(PÚ!D41:F41,2))),"N"))</f>
        <v/>
      </c>
      <c r="D40" s="151" t="str">
        <f>IF(B40="","",výpočty!H40)</f>
        <v/>
      </c>
      <c r="E40" s="143" t="str">
        <f>IF(B40="","",výpočty!O40)</f>
        <v/>
      </c>
      <c r="F40" s="144" t="str">
        <f>IF(B40="","",výpočty!P40)</f>
        <v/>
      </c>
      <c r="G40" s="151" t="str">
        <f>IF(B40="","",výpočty!Q40)</f>
        <v/>
      </c>
      <c r="H40" s="157" t="str">
        <f>IF(B40="","",D40+G40)</f>
        <v/>
      </c>
      <c r="I40" s="159" t="str">
        <f>IF(B40="","",výpočty!S40)</f>
        <v/>
      </c>
    </row>
    <row r="41" spans="1:9" ht="15.75" customHeight="1" x14ac:dyDescent="0.25">
      <c r="A41" s="149"/>
      <c r="B41" s="150"/>
      <c r="C41" s="145" t="str">
        <f>IF(B40="","",IF(PÚ!G42="",IF(PÚ!D42="","dnf",IF(PÚ!F42="",MAX(PÚ!D42:E42),LARGE(PÚ!D42:F42,2))),"N"))</f>
        <v/>
      </c>
      <c r="D41" s="151"/>
      <c r="E41" s="145" t="str">
        <f>IF(B40="","",výpočty!O41)</f>
        <v/>
      </c>
      <c r="F41" s="146" t="str">
        <f>IF(B40="","",výpočty!P41)</f>
        <v/>
      </c>
      <c r="G41" s="151"/>
      <c r="H41" s="157"/>
      <c r="I41" s="159"/>
    </row>
    <row r="42" spans="1:9" ht="15.75" customHeight="1" x14ac:dyDescent="0.25">
      <c r="A42" s="149">
        <f>A40+1</f>
        <v>20</v>
      </c>
      <c r="B42" s="150"/>
      <c r="C42" s="143" t="str">
        <f>IF(B42="","",IF(PÚ!G43="",IF(PÚ!D43="","dnf",IF(PÚ!F43="",MAX(PÚ!D43:E43),LARGE(PÚ!D43:F43,2))),"N"))</f>
        <v/>
      </c>
      <c r="D42" s="151" t="str">
        <f>IF(B42="","",výpočty!H42)</f>
        <v/>
      </c>
      <c r="E42" s="143" t="str">
        <f>IF(B42="","",výpočty!O42)</f>
        <v/>
      </c>
      <c r="F42" s="144" t="str">
        <f>IF(B42="","",výpočty!P42)</f>
        <v/>
      </c>
      <c r="G42" s="151" t="str">
        <f>IF(B42="","",výpočty!Q42)</f>
        <v/>
      </c>
      <c r="H42" s="157" t="str">
        <f>IF(B42="","",D42+G42)</f>
        <v/>
      </c>
      <c r="I42" s="159" t="str">
        <f>IF(B42="","",výpočty!S42)</f>
        <v/>
      </c>
    </row>
    <row r="43" spans="1:9" ht="15.75" customHeight="1" x14ac:dyDescent="0.25">
      <c r="A43" s="149"/>
      <c r="B43" s="150"/>
      <c r="C43" s="145" t="str">
        <f>IF(B42="","",IF(PÚ!G44="",IF(PÚ!D44="","dnf",IF(PÚ!F44="",MAX(PÚ!D44:E44),LARGE(PÚ!D44:F44,2))),"N"))</f>
        <v/>
      </c>
      <c r="D43" s="151"/>
      <c r="E43" s="145" t="str">
        <f>IF(B42="","",výpočty!O43)</f>
        <v/>
      </c>
      <c r="F43" s="146" t="str">
        <f>IF(B42="","",výpočty!P43)</f>
        <v/>
      </c>
      <c r="G43" s="151"/>
      <c r="H43" s="157"/>
      <c r="I43" s="159"/>
    </row>
    <row r="44" spans="1:9" ht="15.75" customHeight="1" x14ac:dyDescent="0.25">
      <c r="A44" s="149">
        <f>A42+1</f>
        <v>21</v>
      </c>
      <c r="B44" s="150"/>
      <c r="C44" s="143" t="str">
        <f>IF(B44="","",IF(PÚ!G45="",IF(PÚ!D45="","dnf",IF(PÚ!F45="",MAX(PÚ!D45:E45),LARGE(PÚ!D45:F45,2))),"N"))</f>
        <v/>
      </c>
      <c r="D44" s="151" t="str">
        <f>IF(B44="","",výpočty!H44)</f>
        <v/>
      </c>
      <c r="E44" s="143" t="str">
        <f>IF(B44="","",výpočty!O44)</f>
        <v/>
      </c>
      <c r="F44" s="144" t="str">
        <f>IF(B44="","",výpočty!P44)</f>
        <v/>
      </c>
      <c r="G44" s="151" t="str">
        <f>IF(B44="","",výpočty!Q44)</f>
        <v/>
      </c>
      <c r="H44" s="157" t="str">
        <f>IF(B44="","",D44+G44)</f>
        <v/>
      </c>
      <c r="I44" s="159" t="str">
        <f>IF(B44="","",výpočty!S44)</f>
        <v/>
      </c>
    </row>
    <row r="45" spans="1:9" ht="15.75" customHeight="1" x14ac:dyDescent="0.25">
      <c r="A45" s="149"/>
      <c r="B45" s="150"/>
      <c r="C45" s="145" t="str">
        <f>IF(B44="","",IF(PÚ!G46="",IF(PÚ!D46="","dnf",IF(PÚ!F46="",MAX(PÚ!D46:E46),LARGE(PÚ!D46:F46,2))),"N"))</f>
        <v/>
      </c>
      <c r="D45" s="151"/>
      <c r="E45" s="145" t="str">
        <f>IF(B44="","",výpočty!O45)</f>
        <v/>
      </c>
      <c r="F45" s="146" t="str">
        <f>IF(B44="","",výpočty!P45)</f>
        <v/>
      </c>
      <c r="G45" s="151"/>
      <c r="H45" s="157"/>
      <c r="I45" s="159"/>
    </row>
    <row r="46" spans="1:9" ht="15.75" customHeight="1" x14ac:dyDescent="0.25">
      <c r="A46" s="149">
        <f>A44+1</f>
        <v>22</v>
      </c>
      <c r="B46" s="150"/>
      <c r="C46" s="143" t="str">
        <f>IF(B46="","",IF(PÚ!G47="",IF(PÚ!D47="","dnf",IF(PÚ!F47="",MAX(PÚ!D47:E47),LARGE(PÚ!D47:F47,2))),"N"))</f>
        <v/>
      </c>
      <c r="D46" s="151" t="str">
        <f>IF(B46="","",výpočty!H46)</f>
        <v/>
      </c>
      <c r="E46" s="143" t="str">
        <f>IF(B46="","",výpočty!O46)</f>
        <v/>
      </c>
      <c r="F46" s="144" t="str">
        <f>IF(B46="","",výpočty!P46)</f>
        <v/>
      </c>
      <c r="G46" s="151" t="str">
        <f>IF(B46="","",výpočty!Q46)</f>
        <v/>
      </c>
      <c r="H46" s="157" t="str">
        <f>IF(B46="","",D46+G46)</f>
        <v/>
      </c>
      <c r="I46" s="159" t="str">
        <f>IF(B46="","",výpočty!S46)</f>
        <v/>
      </c>
    </row>
    <row r="47" spans="1:9" ht="15.75" customHeight="1" x14ac:dyDescent="0.25">
      <c r="A47" s="149"/>
      <c r="B47" s="150"/>
      <c r="C47" s="145" t="str">
        <f>IF(B46="","",IF(PÚ!G48="",IF(PÚ!D48="","dnf",IF(PÚ!F48="",MAX(PÚ!D48:E48),LARGE(PÚ!D48:F48,2))),"N"))</f>
        <v/>
      </c>
      <c r="D47" s="151"/>
      <c r="E47" s="145" t="str">
        <f>IF(B46="","",výpočty!O47)</f>
        <v/>
      </c>
      <c r="F47" s="146" t="str">
        <f>IF(B46="","",výpočty!P47)</f>
        <v/>
      </c>
      <c r="G47" s="151"/>
      <c r="H47" s="157"/>
      <c r="I47" s="159"/>
    </row>
    <row r="48" spans="1:9" ht="15.75" customHeight="1" x14ac:dyDescent="0.25">
      <c r="A48" s="149">
        <f>A46+1</f>
        <v>23</v>
      </c>
      <c r="B48" s="150"/>
      <c r="C48" s="143" t="str">
        <f>IF(B48="","",IF(PÚ!G49="",IF(PÚ!D49="","dnf",IF(PÚ!F49="",MAX(PÚ!D49:E49),LARGE(PÚ!D49:F49,2))),"N"))</f>
        <v/>
      </c>
      <c r="D48" s="151" t="str">
        <f>IF(B48="","",výpočty!H48)</f>
        <v/>
      </c>
      <c r="E48" s="143" t="str">
        <f>IF(B48="","",výpočty!O48)</f>
        <v/>
      </c>
      <c r="F48" s="144" t="str">
        <f>IF(B48="","",výpočty!P48)</f>
        <v/>
      </c>
      <c r="G48" s="151" t="str">
        <f>IF(B48="","",výpočty!Q48)</f>
        <v/>
      </c>
      <c r="H48" s="157" t="str">
        <f>IF(B48="","",D48+G48)</f>
        <v/>
      </c>
      <c r="I48" s="159" t="str">
        <f>IF(B48="","",výpočty!S48)</f>
        <v/>
      </c>
    </row>
    <row r="49" spans="1:9" ht="15.75" customHeight="1" x14ac:dyDescent="0.25">
      <c r="A49" s="149"/>
      <c r="B49" s="150"/>
      <c r="C49" s="145" t="str">
        <f>IF(B48="","",IF(PÚ!G50="",IF(PÚ!D50="","dnf",IF(PÚ!F50="",MAX(PÚ!D50:E50),LARGE(PÚ!D50:F50,2))),"N"))</f>
        <v/>
      </c>
      <c r="D49" s="151"/>
      <c r="E49" s="145" t="str">
        <f>IF(B48="","",výpočty!O49)</f>
        <v/>
      </c>
      <c r="F49" s="146" t="str">
        <f>IF(B48="","",výpočty!P49)</f>
        <v/>
      </c>
      <c r="G49" s="151"/>
      <c r="H49" s="157"/>
      <c r="I49" s="159"/>
    </row>
    <row r="50" spans="1:9" ht="15.75" customHeight="1" x14ac:dyDescent="0.25">
      <c r="A50" s="149">
        <f>A48+1</f>
        <v>24</v>
      </c>
      <c r="B50" s="150"/>
      <c r="C50" s="143" t="str">
        <f>IF(B50="","",IF(PÚ!G51="",IF(PÚ!D51="","dnf",IF(PÚ!F51="",MAX(PÚ!D51:E51),LARGE(PÚ!D51:F51,2))),"N"))</f>
        <v/>
      </c>
      <c r="D50" s="151" t="str">
        <f>IF(B50="","",výpočty!H50)</f>
        <v/>
      </c>
      <c r="E50" s="143" t="str">
        <f>IF(B50="","",výpočty!O50)</f>
        <v/>
      </c>
      <c r="F50" s="144" t="str">
        <f>IF(B50="","",výpočty!P50)</f>
        <v/>
      </c>
      <c r="G50" s="151" t="str">
        <f>IF(B50="","",výpočty!Q50)</f>
        <v/>
      </c>
      <c r="H50" s="157" t="str">
        <f>IF(B50="","",D50+G50)</f>
        <v/>
      </c>
      <c r="I50" s="159" t="str">
        <f>IF(B50="","",výpočty!S50)</f>
        <v/>
      </c>
    </row>
    <row r="51" spans="1:9" ht="15.75" customHeight="1" x14ac:dyDescent="0.25">
      <c r="A51" s="149"/>
      <c r="B51" s="150"/>
      <c r="C51" s="145" t="str">
        <f>IF(B50="","",IF(PÚ!G52="",IF(PÚ!D52="","dnf",IF(PÚ!F52="",MAX(PÚ!D52:E52),LARGE(PÚ!D52:F52,2))),"N"))</f>
        <v/>
      </c>
      <c r="D51" s="151"/>
      <c r="E51" s="145" t="str">
        <f>IF(B50="","",výpočty!O51)</f>
        <v/>
      </c>
      <c r="F51" s="146" t="str">
        <f>IF(B50="","",výpočty!P51)</f>
        <v/>
      </c>
      <c r="G51" s="151"/>
      <c r="H51" s="157"/>
      <c r="I51" s="159"/>
    </row>
    <row r="52" spans="1:9" ht="15.75" customHeight="1" x14ac:dyDescent="0.25">
      <c r="A52" s="149">
        <f>A50+1</f>
        <v>25</v>
      </c>
      <c r="B52" s="150"/>
      <c r="C52" s="143" t="str">
        <f>IF(B52="","",IF(PÚ!G53="",IF(PÚ!D53="","dnf",IF(PÚ!F53="",MAX(PÚ!D53:E53),LARGE(PÚ!D53:F53,2))),"N"))</f>
        <v/>
      </c>
      <c r="D52" s="151" t="str">
        <f>IF(B52="","",výpočty!H52)</f>
        <v/>
      </c>
      <c r="E52" s="143" t="str">
        <f>IF(B52="","",výpočty!O52)</f>
        <v/>
      </c>
      <c r="F52" s="144" t="str">
        <f>IF(B52="","",výpočty!P52)</f>
        <v/>
      </c>
      <c r="G52" s="151" t="str">
        <f>IF(B52="","",výpočty!Q52)</f>
        <v/>
      </c>
      <c r="H52" s="157" t="str">
        <f>IF(B52="","",D52+G52)</f>
        <v/>
      </c>
      <c r="I52" s="159" t="str">
        <f>IF(B52="","",výpočty!S52)</f>
        <v/>
      </c>
    </row>
    <row r="53" spans="1:9" ht="15.75" customHeight="1" x14ac:dyDescent="0.25">
      <c r="A53" s="149"/>
      <c r="B53" s="150"/>
      <c r="C53" s="145" t="str">
        <f>IF(B52="","",IF(PÚ!G54="",IF(PÚ!D54="","dnf",IF(PÚ!F54="",MAX(PÚ!D54:E54),LARGE(PÚ!D54:F54,2))),"N"))</f>
        <v/>
      </c>
      <c r="D53" s="151"/>
      <c r="E53" s="145" t="str">
        <f>IF(B52="","",výpočty!O53)</f>
        <v/>
      </c>
      <c r="F53" s="146" t="str">
        <f>IF(B52="","",výpočty!P53)</f>
        <v/>
      </c>
      <c r="G53" s="151"/>
      <c r="H53" s="157"/>
      <c r="I53" s="159"/>
    </row>
    <row r="54" spans="1:9" ht="15.75" customHeight="1" x14ac:dyDescent="0.25">
      <c r="A54" s="149">
        <f>A52+1</f>
        <v>26</v>
      </c>
      <c r="B54" s="150"/>
      <c r="C54" s="143" t="str">
        <f>IF(B54="","",IF(PÚ!G55="",IF(PÚ!D55="","dnf",IF(PÚ!F55="",MAX(PÚ!D55:E55),LARGE(PÚ!D55:F55,2))),"N"))</f>
        <v/>
      </c>
      <c r="D54" s="151" t="str">
        <f>IF(B54="","",výpočty!H54)</f>
        <v/>
      </c>
      <c r="E54" s="143" t="str">
        <f>IF(B54="","",výpočty!O54)</f>
        <v/>
      </c>
      <c r="F54" s="144" t="str">
        <f>IF(B54="","",výpočty!P54)</f>
        <v/>
      </c>
      <c r="G54" s="151" t="str">
        <f>IF(B54="","",výpočty!Q54)</f>
        <v/>
      </c>
      <c r="H54" s="157" t="str">
        <f>IF(B54="","",D54+G54)</f>
        <v/>
      </c>
      <c r="I54" s="159" t="str">
        <f>IF(B54="","",výpočty!S54)</f>
        <v/>
      </c>
    </row>
    <row r="55" spans="1:9" ht="15.75" customHeight="1" x14ac:dyDescent="0.25">
      <c r="A55" s="149"/>
      <c r="B55" s="150"/>
      <c r="C55" s="145" t="str">
        <f>IF(B54="","",IF(PÚ!G56="",IF(PÚ!D56="","dnf",IF(PÚ!F56="",MAX(PÚ!D56:E56),LARGE(PÚ!D56:F56,2))),"N"))</f>
        <v/>
      </c>
      <c r="D55" s="151"/>
      <c r="E55" s="145" t="str">
        <f>IF(B54="","",výpočty!O55)</f>
        <v/>
      </c>
      <c r="F55" s="146" t="str">
        <f>IF(B54="","",výpočty!P55)</f>
        <v/>
      </c>
      <c r="G55" s="151"/>
      <c r="H55" s="157"/>
      <c r="I55" s="159"/>
    </row>
    <row r="56" spans="1:9" ht="15.75" customHeight="1" x14ac:dyDescent="0.25">
      <c r="A56" s="149">
        <f>A54+1</f>
        <v>27</v>
      </c>
      <c r="B56" s="150"/>
      <c r="C56" s="143" t="str">
        <f>IF(B56="","",IF(PÚ!G57="",IF(PÚ!D57="","dnf",IF(PÚ!F57="",MAX(PÚ!D57:E57),LARGE(PÚ!D57:F57,2))),"N"))</f>
        <v/>
      </c>
      <c r="D56" s="151" t="str">
        <f>IF(B56="","",výpočty!H56)</f>
        <v/>
      </c>
      <c r="E56" s="143" t="str">
        <f>IF(B56="","",výpočty!O56)</f>
        <v/>
      </c>
      <c r="F56" s="144" t="str">
        <f>IF(B56="","",výpočty!P56)</f>
        <v/>
      </c>
      <c r="G56" s="151" t="str">
        <f>IF(B56="","",výpočty!Q56)</f>
        <v/>
      </c>
      <c r="H56" s="157" t="str">
        <f>IF(B56="","",D56+G56)</f>
        <v/>
      </c>
      <c r="I56" s="159" t="str">
        <f>IF(B56="","",výpočty!S56)</f>
        <v/>
      </c>
    </row>
    <row r="57" spans="1:9" ht="15.75" customHeight="1" x14ac:dyDescent="0.25">
      <c r="A57" s="149"/>
      <c r="B57" s="150"/>
      <c r="C57" s="145" t="str">
        <f>IF(B56="","",IF(PÚ!G58="",IF(PÚ!D58="","dnf",IF(PÚ!F58="",MAX(PÚ!D58:E58),LARGE(PÚ!D58:F58,2))),"N"))</f>
        <v/>
      </c>
      <c r="D57" s="151"/>
      <c r="E57" s="145" t="str">
        <f>IF(B56="","",výpočty!O57)</f>
        <v/>
      </c>
      <c r="F57" s="146" t="str">
        <f>IF(B56="","",výpočty!P57)</f>
        <v/>
      </c>
      <c r="G57" s="151"/>
      <c r="H57" s="157"/>
      <c r="I57" s="159"/>
    </row>
    <row r="58" spans="1:9" ht="15.75" customHeight="1" x14ac:dyDescent="0.25">
      <c r="A58" s="149">
        <f>A56+1</f>
        <v>28</v>
      </c>
      <c r="B58" s="150"/>
      <c r="C58" s="143" t="str">
        <f>IF(B58="","",IF(PÚ!G59="",IF(PÚ!D59="","dnf",IF(PÚ!F59="",MAX(PÚ!D59:E59),LARGE(PÚ!D59:F59,2))),"N"))</f>
        <v/>
      </c>
      <c r="D58" s="151" t="str">
        <f>IF(B58="","",výpočty!H58)</f>
        <v/>
      </c>
      <c r="E58" s="143" t="str">
        <f>IF(B58="","",výpočty!O58)</f>
        <v/>
      </c>
      <c r="F58" s="144" t="str">
        <f>IF(B58="","",výpočty!P58)</f>
        <v/>
      </c>
      <c r="G58" s="151" t="str">
        <f>IF(B58="","",výpočty!Q58)</f>
        <v/>
      </c>
      <c r="H58" s="157" t="str">
        <f>IF(B58="","",D58+G58)</f>
        <v/>
      </c>
      <c r="I58" s="159" t="str">
        <f>IF(B58="","",výpočty!S58)</f>
        <v/>
      </c>
    </row>
    <row r="59" spans="1:9" ht="15.75" customHeight="1" x14ac:dyDescent="0.25">
      <c r="A59" s="149"/>
      <c r="B59" s="150"/>
      <c r="C59" s="145" t="str">
        <f>IF(B58="","",IF(PÚ!G60="",IF(PÚ!D60="","dnf",IF(PÚ!F60="",MAX(PÚ!D60:E60),LARGE(PÚ!D60:F60,2))),"N"))</f>
        <v/>
      </c>
      <c r="D59" s="151"/>
      <c r="E59" s="145" t="str">
        <f>IF(B58="","",výpočty!O59)</f>
        <v/>
      </c>
      <c r="F59" s="146" t="str">
        <f>IF(B58="","",výpočty!P59)</f>
        <v/>
      </c>
      <c r="G59" s="151"/>
      <c r="H59" s="157"/>
      <c r="I59" s="159"/>
    </row>
    <row r="60" spans="1:9" ht="15.75" customHeight="1" x14ac:dyDescent="0.25">
      <c r="A60" s="149">
        <f>A58+1</f>
        <v>29</v>
      </c>
      <c r="B60" s="150"/>
      <c r="C60" s="143" t="str">
        <f>IF(B60="","",IF(PÚ!G61="",IF(PÚ!D61="","dnf",IF(PÚ!F61="",MAX(PÚ!D61:E61),LARGE(PÚ!D61:F61,2))),"N"))</f>
        <v/>
      </c>
      <c r="D60" s="151" t="str">
        <f>IF(B60="","",výpočty!H60)</f>
        <v/>
      </c>
      <c r="E60" s="143" t="str">
        <f>IF(B60="","",výpočty!O60)</f>
        <v/>
      </c>
      <c r="F60" s="144" t="str">
        <f>IF(B60="","",výpočty!P60)</f>
        <v/>
      </c>
      <c r="G60" s="151" t="str">
        <f>IF(B60="","",výpočty!Q60)</f>
        <v/>
      </c>
      <c r="H60" s="157" t="str">
        <f>IF(B60="","",D60+G60)</f>
        <v/>
      </c>
      <c r="I60" s="159" t="str">
        <f>IF(B60="","",výpočty!S60)</f>
        <v/>
      </c>
    </row>
    <row r="61" spans="1:9" ht="15.75" customHeight="1" x14ac:dyDescent="0.25">
      <c r="A61" s="149"/>
      <c r="B61" s="150"/>
      <c r="C61" s="145" t="str">
        <f>IF(B60="","",IF(PÚ!G62="",IF(PÚ!D62="","dnf",IF(PÚ!F62="",MAX(PÚ!D62:E62),LARGE(PÚ!D62:F62,2))),"N"))</f>
        <v/>
      </c>
      <c r="D61" s="151"/>
      <c r="E61" s="145" t="str">
        <f>IF(B60="","",výpočty!O61)</f>
        <v/>
      </c>
      <c r="F61" s="146" t="str">
        <f>IF(B60="","",výpočty!P61)</f>
        <v/>
      </c>
      <c r="G61" s="151"/>
      <c r="H61" s="157"/>
      <c r="I61" s="159"/>
    </row>
    <row r="62" spans="1:9" ht="15.75" customHeight="1" x14ac:dyDescent="0.25">
      <c r="A62" s="149">
        <f>A60+1</f>
        <v>30</v>
      </c>
      <c r="B62" s="150"/>
      <c r="C62" s="143" t="str">
        <f>IF(B62="","",IF(PÚ!G63="",IF(PÚ!D63="","dnf",IF(PÚ!F63="",MAX(PÚ!D63:E63),LARGE(PÚ!D63:F63,2))),"N"))</f>
        <v/>
      </c>
      <c r="D62" s="151" t="str">
        <f>IF(B62="","",výpočty!H62)</f>
        <v/>
      </c>
      <c r="E62" s="143" t="str">
        <f>IF(B62="","",výpočty!O62)</f>
        <v/>
      </c>
      <c r="F62" s="144" t="str">
        <f>IF(B62="","",výpočty!P62)</f>
        <v/>
      </c>
      <c r="G62" s="151" t="str">
        <f>IF(B62="","",výpočty!Q62)</f>
        <v/>
      </c>
      <c r="H62" s="157" t="str">
        <f>IF(B62="","",D62+G62)</f>
        <v/>
      </c>
      <c r="I62" s="159" t="str">
        <f>IF(B62="","",výpočty!S62)</f>
        <v/>
      </c>
    </row>
    <row r="63" spans="1:9" ht="15.75" customHeight="1" x14ac:dyDescent="0.25">
      <c r="A63" s="149"/>
      <c r="B63" s="150"/>
      <c r="C63" s="145" t="str">
        <f>IF(B62="","",IF(PÚ!G64="",IF(PÚ!D64="","dnf",IF(PÚ!F64="",MAX(PÚ!D64:E64),LARGE(PÚ!D64:F64,2))),"N"))</f>
        <v/>
      </c>
      <c r="D63" s="151"/>
      <c r="E63" s="145" t="str">
        <f>IF(B62="","",výpočty!O63)</f>
        <v/>
      </c>
      <c r="F63" s="146" t="str">
        <f>IF(B62="","",výpočty!P63)</f>
        <v/>
      </c>
      <c r="G63" s="151"/>
      <c r="H63" s="157"/>
      <c r="I63" s="159"/>
    </row>
    <row r="64" spans="1:9" ht="15" customHeight="1" x14ac:dyDescent="0.25">
      <c r="A64" s="149">
        <f>A62+1</f>
        <v>31</v>
      </c>
      <c r="B64" s="150"/>
      <c r="C64" s="143" t="str">
        <f>IF(B64="","",IF(PÚ!G65="",IF(PÚ!D65="","dnf",IF(PÚ!F65="",MAX(PÚ!D65:E65),LARGE(PÚ!D65:F65,2))),"N"))</f>
        <v/>
      </c>
      <c r="D64" s="151" t="str">
        <f>IF(B64="","",výpočty!H64)</f>
        <v/>
      </c>
      <c r="E64" s="143" t="str">
        <f>IF(B64="","",výpočty!O64)</f>
        <v/>
      </c>
      <c r="F64" s="144" t="str">
        <f>IF(B64="","",výpočty!P64)</f>
        <v/>
      </c>
      <c r="G64" s="151" t="str">
        <f>IF(B64="","",výpočty!Q64)</f>
        <v/>
      </c>
      <c r="H64" s="157" t="str">
        <f>IF(B64="","",D64+G64)</f>
        <v/>
      </c>
      <c r="I64" s="159" t="str">
        <f>IF(B64="","",výpočty!S64)</f>
        <v/>
      </c>
    </row>
    <row r="65" spans="1:9" ht="15" customHeight="1" x14ac:dyDescent="0.25">
      <c r="A65" s="149"/>
      <c r="B65" s="150"/>
      <c r="C65" s="145" t="str">
        <f>IF(B64="","",IF(PÚ!G66="",IF(PÚ!D66="","dnf",IF(PÚ!F66="",MAX(PÚ!D66:E66),LARGE(PÚ!D66:F66,2))),"N"))</f>
        <v/>
      </c>
      <c r="D65" s="151"/>
      <c r="E65" s="145" t="str">
        <f>IF(B64="","",výpočty!O65)</f>
        <v/>
      </c>
      <c r="F65" s="146" t="str">
        <f>IF(B64="","",výpočty!P65)</f>
        <v/>
      </c>
      <c r="G65" s="151"/>
      <c r="H65" s="157"/>
      <c r="I65" s="159"/>
    </row>
    <row r="66" spans="1:9" ht="15" customHeight="1" x14ac:dyDescent="0.25">
      <c r="A66" s="149">
        <f>A64+1</f>
        <v>32</v>
      </c>
      <c r="B66" s="150"/>
      <c r="C66" s="143" t="str">
        <f>IF(B66="","",IF(PÚ!G67="",IF(PÚ!D67="","dnf",IF(PÚ!F67="",MAX(PÚ!D67:E67),LARGE(PÚ!D67:F67,2))),"N"))</f>
        <v/>
      </c>
      <c r="D66" s="151" t="str">
        <f>IF(B66="","",výpočty!H66)</f>
        <v/>
      </c>
      <c r="E66" s="143" t="str">
        <f>IF(B66="","",výpočty!O66)</f>
        <v/>
      </c>
      <c r="F66" s="144" t="str">
        <f>IF(B66="","",výpočty!P66)</f>
        <v/>
      </c>
      <c r="G66" s="151" t="str">
        <f>IF(B66="","",výpočty!Q66)</f>
        <v/>
      </c>
      <c r="H66" s="157" t="str">
        <f>IF(B66="","",D66+G66)</f>
        <v/>
      </c>
      <c r="I66" s="159" t="str">
        <f>IF(B66="","",výpočty!S66)</f>
        <v/>
      </c>
    </row>
    <row r="67" spans="1:9" ht="15" customHeight="1" x14ac:dyDescent="0.25">
      <c r="A67" s="149"/>
      <c r="B67" s="150"/>
      <c r="C67" s="145" t="str">
        <f>IF(B66="","",IF(PÚ!G68="",IF(PÚ!D68="","dnf",IF(PÚ!F68="",MAX(PÚ!D68:E68),LARGE(PÚ!D68:F68,2))),"N"))</f>
        <v/>
      </c>
      <c r="D67" s="151"/>
      <c r="E67" s="145" t="str">
        <f>IF(B66="","",výpočty!O67)</f>
        <v/>
      </c>
      <c r="F67" s="146" t="str">
        <f>IF(B66="","",výpočty!P67)</f>
        <v/>
      </c>
      <c r="G67" s="151"/>
      <c r="H67" s="157"/>
      <c r="I67" s="159"/>
    </row>
    <row r="68" spans="1:9" ht="15" customHeight="1" x14ac:dyDescent="0.25">
      <c r="A68" s="149">
        <f>A66+1</f>
        <v>33</v>
      </c>
      <c r="B68" s="150"/>
      <c r="C68" s="143" t="str">
        <f>IF(B68="","",IF(PÚ!G69="",IF(PÚ!D69="","dnf",IF(PÚ!F69="",MAX(PÚ!D69:E69),LARGE(PÚ!D69:F69,2))),"N"))</f>
        <v/>
      </c>
      <c r="D68" s="151" t="str">
        <f>IF(B68="","",výpočty!H68)</f>
        <v/>
      </c>
      <c r="E68" s="143" t="str">
        <f>IF(B68="","",výpočty!O68)</f>
        <v/>
      </c>
      <c r="F68" s="144" t="str">
        <f>IF(B68="","",výpočty!P68)</f>
        <v/>
      </c>
      <c r="G68" s="151" t="str">
        <f>IF(B68="","",výpočty!Q68)</f>
        <v/>
      </c>
      <c r="H68" s="157" t="str">
        <f>IF(B68="","",D68+G68)</f>
        <v/>
      </c>
      <c r="I68" s="159" t="str">
        <f>IF(B68="","",výpočty!S68)</f>
        <v/>
      </c>
    </row>
    <row r="69" spans="1:9" ht="15" customHeight="1" x14ac:dyDescent="0.25">
      <c r="A69" s="149"/>
      <c r="B69" s="150"/>
      <c r="C69" s="145" t="str">
        <f>IF(B68="","",IF(PÚ!G70="",IF(PÚ!D70="","dnf",IF(PÚ!F70="",MAX(PÚ!D70:E70),LARGE(PÚ!D70:F70,2))),"N"))</f>
        <v/>
      </c>
      <c r="D69" s="151"/>
      <c r="E69" s="145" t="str">
        <f>IF(B68="","",výpočty!O69)</f>
        <v/>
      </c>
      <c r="F69" s="146" t="str">
        <f>IF(B68="","",výpočty!P69)</f>
        <v/>
      </c>
      <c r="G69" s="151"/>
      <c r="H69" s="157"/>
      <c r="I69" s="159"/>
    </row>
    <row r="70" spans="1:9" ht="15" customHeight="1" x14ac:dyDescent="0.25">
      <c r="A70" s="149">
        <f>A68+1</f>
        <v>34</v>
      </c>
      <c r="B70" s="150"/>
      <c r="C70" s="143" t="str">
        <f>IF(B70="","",IF(PÚ!G71="",IF(PÚ!D71="","dnf",IF(PÚ!F71="",MAX(PÚ!D71:E71),LARGE(PÚ!D71:F71,2))),"N"))</f>
        <v/>
      </c>
      <c r="D70" s="151" t="str">
        <f>IF(B70="","",výpočty!H70)</f>
        <v/>
      </c>
      <c r="E70" s="143" t="str">
        <f>IF(B70="","",výpočty!O70)</f>
        <v/>
      </c>
      <c r="F70" s="144" t="str">
        <f>IF(B70="","",výpočty!P70)</f>
        <v/>
      </c>
      <c r="G70" s="151" t="str">
        <f>IF(B70="","",výpočty!Q70)</f>
        <v/>
      </c>
      <c r="H70" s="157" t="str">
        <f>IF(B70="","",D70+G70)</f>
        <v/>
      </c>
      <c r="I70" s="159" t="str">
        <f>IF(B70="","",výpočty!S70)</f>
        <v/>
      </c>
    </row>
    <row r="71" spans="1:9" ht="15" customHeight="1" x14ac:dyDescent="0.25">
      <c r="A71" s="149"/>
      <c r="B71" s="150"/>
      <c r="C71" s="145" t="str">
        <f>IF(B70="","",IF(PÚ!G72="",IF(PÚ!D72="","dnf",IF(PÚ!F72="",MAX(PÚ!D72:E72),LARGE(PÚ!D72:F72,2))),"N"))</f>
        <v/>
      </c>
      <c r="D71" s="151"/>
      <c r="E71" s="145" t="str">
        <f>IF(B70="","",výpočty!O71)</f>
        <v/>
      </c>
      <c r="F71" s="146" t="str">
        <f>IF(B70="","",výpočty!P71)</f>
        <v/>
      </c>
      <c r="G71" s="151"/>
      <c r="H71" s="157"/>
      <c r="I71" s="159"/>
    </row>
    <row r="72" spans="1:9" ht="15" customHeight="1" x14ac:dyDescent="0.25">
      <c r="A72" s="149">
        <f>A70+1</f>
        <v>35</v>
      </c>
      <c r="B72" s="150"/>
      <c r="C72" s="143" t="str">
        <f>IF(B72="","",IF(PÚ!G73="",IF(PÚ!D73="","dnf",IF(PÚ!F73="",MAX(PÚ!D73:E73),LARGE(PÚ!D73:F73,2))),"N"))</f>
        <v/>
      </c>
      <c r="D72" s="151" t="str">
        <f>IF(B72="","",výpočty!H72)</f>
        <v/>
      </c>
      <c r="E72" s="143" t="str">
        <f>IF(B72="","",výpočty!O72)</f>
        <v/>
      </c>
      <c r="F72" s="144" t="str">
        <f>IF(B72="","",výpočty!P72)</f>
        <v/>
      </c>
      <c r="G72" s="151" t="str">
        <f>IF(B72="","",výpočty!Q72)</f>
        <v/>
      </c>
      <c r="H72" s="157" t="str">
        <f>IF(B72="","",D72+G72)</f>
        <v/>
      </c>
      <c r="I72" s="159" t="str">
        <f>IF(B72="","",výpočty!S72)</f>
        <v/>
      </c>
    </row>
    <row r="73" spans="1:9" ht="15" customHeight="1" x14ac:dyDescent="0.25">
      <c r="A73" s="149"/>
      <c r="B73" s="150"/>
      <c r="C73" s="145" t="str">
        <f>IF(B72="","",IF(PÚ!G74="",IF(PÚ!D74="","dnf",IF(PÚ!F74="",MAX(PÚ!D74:E74),LARGE(PÚ!D74:F74,2))),"N"))</f>
        <v/>
      </c>
      <c r="D73" s="151"/>
      <c r="E73" s="145" t="str">
        <f>IF(B72="","",výpočty!O73)</f>
        <v/>
      </c>
      <c r="F73" s="146" t="str">
        <f>IF(B72="","",výpočty!P73)</f>
        <v/>
      </c>
      <c r="G73" s="151"/>
      <c r="H73" s="157"/>
      <c r="I73" s="159"/>
    </row>
    <row r="74" spans="1:9" ht="15" customHeight="1" x14ac:dyDescent="0.25">
      <c r="A74" s="149">
        <f>A72+1</f>
        <v>36</v>
      </c>
      <c r="B74" s="150"/>
      <c r="C74" s="143" t="str">
        <f>IF(B74="","",IF(PÚ!G75="",IF(PÚ!D75="","dnf",IF(PÚ!F75="",MAX(PÚ!D75:E75),LARGE(PÚ!D75:F75,2))),"N"))</f>
        <v/>
      </c>
      <c r="D74" s="151" t="str">
        <f>IF(B74="","",výpočty!H74)</f>
        <v/>
      </c>
      <c r="E74" s="143" t="str">
        <f>IF(B74="","",výpočty!O74)</f>
        <v/>
      </c>
      <c r="F74" s="144" t="str">
        <f>IF(B74="","",výpočty!P74)</f>
        <v/>
      </c>
      <c r="G74" s="151" t="str">
        <f>IF(B74="","",výpočty!Q74)</f>
        <v/>
      </c>
      <c r="H74" s="157" t="str">
        <f>IF(B74="","",D74+G74)</f>
        <v/>
      </c>
      <c r="I74" s="159" t="str">
        <f>IF(B74="","",výpočty!S74)</f>
        <v/>
      </c>
    </row>
    <row r="75" spans="1:9" ht="15" customHeight="1" x14ac:dyDescent="0.25">
      <c r="A75" s="149"/>
      <c r="B75" s="150"/>
      <c r="C75" s="145" t="str">
        <f>IF(B74="","",IF(PÚ!G76="",IF(PÚ!D76="","dnf",IF(PÚ!F76="",MAX(PÚ!D76:E76),LARGE(PÚ!D76:F76,2))),"N"))</f>
        <v/>
      </c>
      <c r="D75" s="151"/>
      <c r="E75" s="145" t="str">
        <f>IF(B74="","",výpočty!O75)</f>
        <v/>
      </c>
      <c r="F75" s="146" t="str">
        <f>IF(B74="","",výpočty!P75)</f>
        <v/>
      </c>
      <c r="G75" s="151"/>
      <c r="H75" s="157"/>
      <c r="I75" s="159"/>
    </row>
    <row r="76" spans="1:9" ht="15" customHeight="1" x14ac:dyDescent="0.25">
      <c r="A76" s="149">
        <f>A74+1</f>
        <v>37</v>
      </c>
      <c r="B76" s="150"/>
      <c r="C76" s="143" t="str">
        <f>IF(B76="","",IF(PÚ!G77="",IF(PÚ!D77="","dnf",IF(PÚ!F77="",MAX(PÚ!D77:E77),LARGE(PÚ!D77:F77,2))),"N"))</f>
        <v/>
      </c>
      <c r="D76" s="151" t="str">
        <f>IF(B76="","",výpočty!H76)</f>
        <v/>
      </c>
      <c r="E76" s="143" t="str">
        <f>IF(B76="","",výpočty!O76)</f>
        <v/>
      </c>
      <c r="F76" s="144" t="str">
        <f>IF(B76="","",výpočty!P76)</f>
        <v/>
      </c>
      <c r="G76" s="151" t="str">
        <f>IF(B76="","",výpočty!Q76)</f>
        <v/>
      </c>
      <c r="H76" s="157" t="str">
        <f>IF(B76="","",D76+G76)</f>
        <v/>
      </c>
      <c r="I76" s="159" t="str">
        <f>IF(B76="","",výpočty!S76)</f>
        <v/>
      </c>
    </row>
    <row r="77" spans="1:9" ht="15" customHeight="1" x14ac:dyDescent="0.25">
      <c r="A77" s="149"/>
      <c r="B77" s="150"/>
      <c r="C77" s="145" t="str">
        <f>IF(B76="","",IF(PÚ!G78="",IF(PÚ!D78="","dnf",IF(PÚ!F78="",MAX(PÚ!D78:E78),LARGE(PÚ!D78:F78,2))),"N"))</f>
        <v/>
      </c>
      <c r="D77" s="151"/>
      <c r="E77" s="145" t="str">
        <f>IF(B76="","",výpočty!O77)</f>
        <v/>
      </c>
      <c r="F77" s="146" t="str">
        <f>IF(B76="","",výpočty!P77)</f>
        <v/>
      </c>
      <c r="G77" s="151"/>
      <c r="H77" s="157"/>
      <c r="I77" s="159"/>
    </row>
    <row r="78" spans="1:9" ht="15" customHeight="1" x14ac:dyDescent="0.25">
      <c r="A78" s="149">
        <f>A76+1</f>
        <v>38</v>
      </c>
      <c r="B78" s="150"/>
      <c r="C78" s="143" t="str">
        <f>IF(B78="","",IF(PÚ!G79="",IF(PÚ!D79="","dnf",IF(PÚ!F79="",MAX(PÚ!D79:E79),LARGE(PÚ!D79:F79,2))),"N"))</f>
        <v/>
      </c>
      <c r="D78" s="151" t="str">
        <f>IF(B78="","",výpočty!H78)</f>
        <v/>
      </c>
      <c r="E78" s="143" t="str">
        <f>IF(B78="","",výpočty!O78)</f>
        <v/>
      </c>
      <c r="F78" s="144" t="str">
        <f>IF(B78="","",výpočty!P78)</f>
        <v/>
      </c>
      <c r="G78" s="151" t="str">
        <f>IF(B78="","",výpočty!Q78)</f>
        <v/>
      </c>
      <c r="H78" s="157" t="str">
        <f>IF(B78="","",D78+G78)</f>
        <v/>
      </c>
      <c r="I78" s="159" t="str">
        <f>IF(B78="","",výpočty!S78)</f>
        <v/>
      </c>
    </row>
    <row r="79" spans="1:9" ht="15" customHeight="1" x14ac:dyDescent="0.25">
      <c r="A79" s="149"/>
      <c r="B79" s="150"/>
      <c r="C79" s="145" t="str">
        <f>IF(B78="","",IF(PÚ!G80="",IF(PÚ!D80="","dnf",IF(PÚ!F80="",MAX(PÚ!D80:E80),LARGE(PÚ!D80:F80,2))),"N"))</f>
        <v/>
      </c>
      <c r="D79" s="151"/>
      <c r="E79" s="145" t="str">
        <f>IF(B78="","",výpočty!O79)</f>
        <v/>
      </c>
      <c r="F79" s="146" t="str">
        <f>IF(B78="","",výpočty!P79)</f>
        <v/>
      </c>
      <c r="G79" s="151"/>
      <c r="H79" s="157"/>
      <c r="I79" s="159"/>
    </row>
    <row r="80" spans="1:9" ht="15" customHeight="1" x14ac:dyDescent="0.25">
      <c r="A80" s="149">
        <f>A78+1</f>
        <v>39</v>
      </c>
      <c r="B80" s="150"/>
      <c r="C80" s="143" t="str">
        <f>IF(B80="","",IF(PÚ!G81="",IF(PÚ!D81="","dnf",IF(PÚ!F81="",MAX(PÚ!D81:E81),LARGE(PÚ!D81:F81,2))),"N"))</f>
        <v/>
      </c>
      <c r="D80" s="151" t="str">
        <f>IF(B80="","",výpočty!H80)</f>
        <v/>
      </c>
      <c r="E80" s="143" t="str">
        <f>IF(B80="","",výpočty!O80)</f>
        <v/>
      </c>
      <c r="F80" s="144" t="str">
        <f>IF(B80="","",výpočty!P80)</f>
        <v/>
      </c>
      <c r="G80" s="151" t="str">
        <f>IF(B80="","",výpočty!Q80)</f>
        <v/>
      </c>
      <c r="H80" s="157" t="str">
        <f>IF(B80="","",D80+G80)</f>
        <v/>
      </c>
      <c r="I80" s="159" t="str">
        <f>IF(B80="","",výpočty!S80)</f>
        <v/>
      </c>
    </row>
    <row r="81" spans="1:9" ht="15" customHeight="1" x14ac:dyDescent="0.25">
      <c r="A81" s="149"/>
      <c r="B81" s="150"/>
      <c r="C81" s="145" t="str">
        <f>IF(B80="","",IF(PÚ!G82="",IF(PÚ!D82="","dnf",IF(PÚ!F82="",MAX(PÚ!D82:E82),LARGE(PÚ!D82:F82,2))),"N"))</f>
        <v/>
      </c>
      <c r="D81" s="151"/>
      <c r="E81" s="145" t="str">
        <f>IF(B80="","",výpočty!O81)</f>
        <v/>
      </c>
      <c r="F81" s="146" t="str">
        <f>IF(B80="","",výpočty!P81)</f>
        <v/>
      </c>
      <c r="G81" s="151"/>
      <c r="H81" s="157"/>
      <c r="I81" s="159"/>
    </row>
    <row r="82" spans="1:9" ht="15" customHeight="1" x14ac:dyDescent="0.25">
      <c r="A82" s="149">
        <f>A80+1</f>
        <v>40</v>
      </c>
      <c r="B82" s="150"/>
      <c r="C82" s="143" t="str">
        <f>IF(B82="","",IF(PÚ!G83="",IF(PÚ!D83="","dnf",IF(PÚ!F83="",MAX(PÚ!D83:E83),LARGE(PÚ!D83:F83,2))),"N"))</f>
        <v/>
      </c>
      <c r="D82" s="151" t="str">
        <f>IF(B82="","",výpočty!H82)</f>
        <v/>
      </c>
      <c r="E82" s="143" t="str">
        <f>IF(B82="","",výpočty!O82)</f>
        <v/>
      </c>
      <c r="F82" s="144" t="str">
        <f>IF(B82="","",výpočty!P82)</f>
        <v/>
      </c>
      <c r="G82" s="151" t="str">
        <f>IF(B82="","",výpočty!Q82)</f>
        <v/>
      </c>
      <c r="H82" s="157" t="str">
        <f>IF(B82="","",D82+G82)</f>
        <v/>
      </c>
      <c r="I82" s="159" t="str">
        <f>IF(B82="","",výpočty!S82)</f>
        <v/>
      </c>
    </row>
    <row r="83" spans="1:9" ht="15" customHeight="1" x14ac:dyDescent="0.25">
      <c r="A83" s="149"/>
      <c r="B83" s="150"/>
      <c r="C83" s="145" t="str">
        <f>IF(B82="","",IF(PÚ!G84="",IF(PÚ!D84="","dnf",IF(PÚ!F84="",MAX(PÚ!D84:E84),LARGE(PÚ!D84:F84,2))),"N"))</f>
        <v/>
      </c>
      <c r="D83" s="151"/>
      <c r="E83" s="145" t="str">
        <f>IF(B82="","",výpočty!O83)</f>
        <v/>
      </c>
      <c r="F83" s="146" t="str">
        <f>IF(B82="","",výpočty!P83)</f>
        <v/>
      </c>
      <c r="G83" s="151"/>
      <c r="H83" s="157"/>
      <c r="I83" s="159"/>
    </row>
  </sheetData>
  <sheetProtection selectLockedCells="1" selectUnlockedCells="1"/>
  <autoFilter ref="A1:I83" xr:uid="{68406281-3AAA-4337-A2B5-8A2122A41926}">
    <filterColumn colId="2" showButton="0"/>
    <filterColumn colId="4" showButton="0"/>
    <filterColumn colId="5" showButton="0"/>
  </autoFilter>
  <mergeCells count="248">
    <mergeCell ref="A82:A83"/>
    <mergeCell ref="B82:B83"/>
    <mergeCell ref="D82:D83"/>
    <mergeCell ref="G82:G83"/>
    <mergeCell ref="H82:H83"/>
    <mergeCell ref="I82:I83"/>
    <mergeCell ref="A80:A81"/>
    <mergeCell ref="B80:B81"/>
    <mergeCell ref="D80:D81"/>
    <mergeCell ref="G80:G81"/>
    <mergeCell ref="H76:H77"/>
    <mergeCell ref="I76:I77"/>
    <mergeCell ref="A78:A79"/>
    <mergeCell ref="B78:B79"/>
    <mergeCell ref="D78:D79"/>
    <mergeCell ref="G78:G79"/>
    <mergeCell ref="H78:H79"/>
    <mergeCell ref="I78:I79"/>
    <mergeCell ref="H80:H81"/>
    <mergeCell ref="I80:I81"/>
    <mergeCell ref="A76:A77"/>
    <mergeCell ref="B76:B77"/>
    <mergeCell ref="D76:D77"/>
    <mergeCell ref="G76:G77"/>
    <mergeCell ref="H74:H75"/>
    <mergeCell ref="I74:I75"/>
    <mergeCell ref="A72:A73"/>
    <mergeCell ref="B72:B73"/>
    <mergeCell ref="D72:D73"/>
    <mergeCell ref="G72:G73"/>
    <mergeCell ref="D68:D69"/>
    <mergeCell ref="G68:G69"/>
    <mergeCell ref="H72:H73"/>
    <mergeCell ref="I72:I73"/>
    <mergeCell ref="A74:A75"/>
    <mergeCell ref="B74:B75"/>
    <mergeCell ref="D74:D75"/>
    <mergeCell ref="G74:G75"/>
    <mergeCell ref="A70:A71"/>
    <mergeCell ref="B70:B71"/>
    <mergeCell ref="D70:D71"/>
    <mergeCell ref="G70:G71"/>
    <mergeCell ref="H70:H71"/>
    <mergeCell ref="I70:I71"/>
    <mergeCell ref="H64:H65"/>
    <mergeCell ref="I64:I65"/>
    <mergeCell ref="A66:A67"/>
    <mergeCell ref="B66:B67"/>
    <mergeCell ref="D66:D67"/>
    <mergeCell ref="G66:G67"/>
    <mergeCell ref="H66:H67"/>
    <mergeCell ref="I66:I67"/>
    <mergeCell ref="H68:H69"/>
    <mergeCell ref="I68:I69"/>
    <mergeCell ref="A64:A65"/>
    <mergeCell ref="B64:B65"/>
    <mergeCell ref="D64:D65"/>
    <mergeCell ref="G64:G65"/>
    <mergeCell ref="A68:A69"/>
    <mergeCell ref="B68:B69"/>
    <mergeCell ref="H62:H63"/>
    <mergeCell ref="I62:I63"/>
    <mergeCell ref="A60:A61"/>
    <mergeCell ref="B60:B61"/>
    <mergeCell ref="D60:D61"/>
    <mergeCell ref="G60:G61"/>
    <mergeCell ref="D56:D57"/>
    <mergeCell ref="G56:G57"/>
    <mergeCell ref="H60:H61"/>
    <mergeCell ref="I60:I61"/>
    <mergeCell ref="A62:A63"/>
    <mergeCell ref="B62:B63"/>
    <mergeCell ref="D62:D63"/>
    <mergeCell ref="G62:G63"/>
    <mergeCell ref="A58:A59"/>
    <mergeCell ref="B58:B59"/>
    <mergeCell ref="D58:D59"/>
    <mergeCell ref="G58:G59"/>
    <mergeCell ref="H58:H59"/>
    <mergeCell ref="I58:I59"/>
    <mergeCell ref="H52:H53"/>
    <mergeCell ref="I52:I53"/>
    <mergeCell ref="A54:A55"/>
    <mergeCell ref="B54:B55"/>
    <mergeCell ref="D54:D55"/>
    <mergeCell ref="G54:G55"/>
    <mergeCell ref="H54:H55"/>
    <mergeCell ref="I54:I55"/>
    <mergeCell ref="H56:H57"/>
    <mergeCell ref="I56:I57"/>
    <mergeCell ref="A52:A53"/>
    <mergeCell ref="B52:B53"/>
    <mergeCell ref="D52:D53"/>
    <mergeCell ref="G52:G53"/>
    <mergeCell ref="A56:A57"/>
    <mergeCell ref="B56:B57"/>
    <mergeCell ref="H50:H51"/>
    <mergeCell ref="I50:I51"/>
    <mergeCell ref="A48:A49"/>
    <mergeCell ref="B48:B49"/>
    <mergeCell ref="D48:D49"/>
    <mergeCell ref="G48:G49"/>
    <mergeCell ref="D44:D45"/>
    <mergeCell ref="G44:G45"/>
    <mergeCell ref="H48:H49"/>
    <mergeCell ref="I48:I49"/>
    <mergeCell ref="A50:A51"/>
    <mergeCell ref="B50:B51"/>
    <mergeCell ref="D50:D51"/>
    <mergeCell ref="G50:G51"/>
    <mergeCell ref="A46:A47"/>
    <mergeCell ref="B46:B47"/>
    <mergeCell ref="D46:D47"/>
    <mergeCell ref="G46:G47"/>
    <mergeCell ref="H46:H47"/>
    <mergeCell ref="I46:I47"/>
    <mergeCell ref="H40:H41"/>
    <mergeCell ref="I40:I41"/>
    <mergeCell ref="A42:A43"/>
    <mergeCell ref="B42:B43"/>
    <mergeCell ref="D42:D43"/>
    <mergeCell ref="G42:G43"/>
    <mergeCell ref="H42:H43"/>
    <mergeCell ref="I42:I43"/>
    <mergeCell ref="H44:H45"/>
    <mergeCell ref="I44:I45"/>
    <mergeCell ref="A40:A41"/>
    <mergeCell ref="B40:B41"/>
    <mergeCell ref="D40:D41"/>
    <mergeCell ref="G40:G41"/>
    <mergeCell ref="A44:A45"/>
    <mergeCell ref="B44:B45"/>
    <mergeCell ref="H38:H39"/>
    <mergeCell ref="I38:I39"/>
    <mergeCell ref="A36:A37"/>
    <mergeCell ref="B36:B37"/>
    <mergeCell ref="D36:D37"/>
    <mergeCell ref="G36:G37"/>
    <mergeCell ref="D32:D33"/>
    <mergeCell ref="G32:G33"/>
    <mergeCell ref="H36:H37"/>
    <mergeCell ref="I36:I37"/>
    <mergeCell ref="A38:A39"/>
    <mergeCell ref="B38:B39"/>
    <mergeCell ref="D38:D39"/>
    <mergeCell ref="G38:G39"/>
    <mergeCell ref="A34:A35"/>
    <mergeCell ref="B34:B35"/>
    <mergeCell ref="D34:D35"/>
    <mergeCell ref="G34:G35"/>
    <mergeCell ref="H34:H35"/>
    <mergeCell ref="I34:I35"/>
    <mergeCell ref="H28:H29"/>
    <mergeCell ref="I28:I29"/>
    <mergeCell ref="A30:A31"/>
    <mergeCell ref="B30:B31"/>
    <mergeCell ref="D30:D31"/>
    <mergeCell ref="G30:G31"/>
    <mergeCell ref="H30:H31"/>
    <mergeCell ref="I30:I31"/>
    <mergeCell ref="H32:H33"/>
    <mergeCell ref="I32:I33"/>
    <mergeCell ref="A28:A29"/>
    <mergeCell ref="B28:B29"/>
    <mergeCell ref="D28:D29"/>
    <mergeCell ref="G28:G29"/>
    <mergeCell ref="A32:A33"/>
    <mergeCell ref="B32:B33"/>
    <mergeCell ref="H26:H27"/>
    <mergeCell ref="I26:I27"/>
    <mergeCell ref="A24:A25"/>
    <mergeCell ref="B24:B25"/>
    <mergeCell ref="D24:D25"/>
    <mergeCell ref="G24:G25"/>
    <mergeCell ref="D20:D21"/>
    <mergeCell ref="G20:G21"/>
    <mergeCell ref="H24:H25"/>
    <mergeCell ref="I24:I25"/>
    <mergeCell ref="A26:A27"/>
    <mergeCell ref="B26:B27"/>
    <mergeCell ref="D26:D27"/>
    <mergeCell ref="G26:G27"/>
    <mergeCell ref="A22:A23"/>
    <mergeCell ref="B22:B23"/>
    <mergeCell ref="D22:D23"/>
    <mergeCell ref="G22:G23"/>
    <mergeCell ref="H22:H23"/>
    <mergeCell ref="I22:I23"/>
    <mergeCell ref="H16:H17"/>
    <mergeCell ref="I16:I17"/>
    <mergeCell ref="A18:A19"/>
    <mergeCell ref="B18:B19"/>
    <mergeCell ref="D18:D19"/>
    <mergeCell ref="G18:G19"/>
    <mergeCell ref="H18:H19"/>
    <mergeCell ref="I18:I19"/>
    <mergeCell ref="H20:H21"/>
    <mergeCell ref="I20:I21"/>
    <mergeCell ref="A16:A17"/>
    <mergeCell ref="B16:B17"/>
    <mergeCell ref="D16:D17"/>
    <mergeCell ref="G16:G17"/>
    <mergeCell ref="A20:A21"/>
    <mergeCell ref="B20:B21"/>
    <mergeCell ref="H14:H15"/>
    <mergeCell ref="I14:I15"/>
    <mergeCell ref="A12:A13"/>
    <mergeCell ref="B12:B13"/>
    <mergeCell ref="D12:D13"/>
    <mergeCell ref="G12:G13"/>
    <mergeCell ref="D8:D9"/>
    <mergeCell ref="G8:G9"/>
    <mergeCell ref="H12:H13"/>
    <mergeCell ref="I12:I13"/>
    <mergeCell ref="A14:A15"/>
    <mergeCell ref="B14:B15"/>
    <mergeCell ref="D14:D15"/>
    <mergeCell ref="G14:G15"/>
    <mergeCell ref="A10:A11"/>
    <mergeCell ref="B10:B11"/>
    <mergeCell ref="D10:D11"/>
    <mergeCell ref="G10:G11"/>
    <mergeCell ref="H10:H11"/>
    <mergeCell ref="I10:I11"/>
    <mergeCell ref="A6:A7"/>
    <mergeCell ref="B6:B7"/>
    <mergeCell ref="D6:D7"/>
    <mergeCell ref="G6:G7"/>
    <mergeCell ref="H6:H7"/>
    <mergeCell ref="I6:I7"/>
    <mergeCell ref="H8:H9"/>
    <mergeCell ref="I8:I9"/>
    <mergeCell ref="A8:A9"/>
    <mergeCell ref="B8:B9"/>
    <mergeCell ref="C1:D1"/>
    <mergeCell ref="E1:G1"/>
    <mergeCell ref="A4:A5"/>
    <mergeCell ref="B4:B5"/>
    <mergeCell ref="D4:D5"/>
    <mergeCell ref="G4:G5"/>
    <mergeCell ref="H1:H3"/>
    <mergeCell ref="I1:I3"/>
    <mergeCell ref="D2:D3"/>
    <mergeCell ref="G2:G3"/>
    <mergeCell ref="A1:A3"/>
    <mergeCell ref="B1:B2"/>
    <mergeCell ref="H4:H5"/>
    <mergeCell ref="I4:I5"/>
  </mergeCells>
  <phoneticPr fontId="12" type="noConversion"/>
  <pageMargins left="0.24236111111111111" right="0.24027777777777778" top="0.72638888888888886" bottom="0.5131944444444444" header="0.24166666666666667" footer="0.51180555555555551"/>
  <pageSetup paperSize="9" firstPageNumber="0" orientation="portrait" horizontalDpi="4294967293" verticalDpi="300" r:id="rId1"/>
  <headerFooter alignWithMargins="0">
    <oddHeader>&amp;L&amp;12&amp;D&amp;C&amp;12&amp;F&amp;R&amp;12&amp;P/&amp;N</oddHead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4"/>
  <sheetViews>
    <sheetView topLeftCell="A16" workbookViewId="0">
      <selection activeCell="I29" sqref="A1:I30"/>
    </sheetView>
  </sheetViews>
  <sheetFormatPr defaultRowHeight="13.2" x14ac:dyDescent="0.25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22" customWidth="1"/>
    <col min="8" max="8" width="7.88671875" customWidth="1"/>
    <col min="9" max="9" width="8.5546875" customWidth="1"/>
  </cols>
  <sheetData>
    <row r="1" spans="1:9" ht="27" customHeight="1" x14ac:dyDescent="0.4">
      <c r="A1" s="14" t="s">
        <v>15</v>
      </c>
      <c r="B1" s="15"/>
      <c r="C1" s="16"/>
      <c r="D1" s="160" t="s">
        <v>59</v>
      </c>
      <c r="E1" s="160"/>
      <c r="F1" s="160"/>
      <c r="G1" s="161" t="s">
        <v>60</v>
      </c>
      <c r="H1" s="149" t="s">
        <v>61</v>
      </c>
      <c r="I1" s="149"/>
    </row>
    <row r="2" spans="1:9" ht="30" customHeight="1" x14ac:dyDescent="0.25">
      <c r="A2" s="162" t="str">
        <f>Celkové!B1</f>
        <v>KATEGORIE: starší</v>
      </c>
      <c r="B2" s="162"/>
      <c r="C2" s="162"/>
      <c r="D2" s="163" t="s">
        <v>62</v>
      </c>
      <c r="E2" s="164" t="s">
        <v>63</v>
      </c>
      <c r="F2" s="165" t="s">
        <v>64</v>
      </c>
      <c r="G2" s="161"/>
      <c r="H2" s="166" t="s">
        <v>65</v>
      </c>
      <c r="I2" s="167" t="s">
        <v>66</v>
      </c>
    </row>
    <row r="3" spans="1:9" ht="30" customHeight="1" x14ac:dyDescent="0.25">
      <c r="A3" s="162"/>
      <c r="B3" s="162"/>
      <c r="C3" s="162"/>
      <c r="D3" s="163"/>
      <c r="E3" s="164"/>
      <c r="F3" s="165"/>
      <c r="G3" s="161"/>
      <c r="H3" s="166"/>
      <c r="I3" s="167"/>
    </row>
    <row r="4" spans="1:9" ht="26.25" customHeight="1" x14ac:dyDescent="0.3">
      <c r="A4" s="17" t="s">
        <v>67</v>
      </c>
      <c r="B4" s="18" t="s">
        <v>68</v>
      </c>
      <c r="C4" s="19"/>
      <c r="D4" s="163"/>
      <c r="E4" s="164"/>
      <c r="F4" s="165"/>
      <c r="G4" s="161"/>
      <c r="H4" s="166"/>
      <c r="I4" s="167"/>
    </row>
    <row r="5" spans="1:9" ht="16.5" customHeight="1" x14ac:dyDescent="0.25">
      <c r="A5" s="168">
        <v>1</v>
      </c>
      <c r="B5" s="169" t="str">
        <f>IF(Celkové!B4="","",Celkové!B4)</f>
        <v>Lubina</v>
      </c>
      <c r="C5" s="20" t="s">
        <v>69</v>
      </c>
      <c r="D5" s="21">
        <v>22.94</v>
      </c>
      <c r="E5" s="22">
        <v>23.28</v>
      </c>
      <c r="F5" s="23"/>
      <c r="G5" s="24"/>
      <c r="H5" s="137">
        <f>IF(B5="","",IF(G5="",IF(SUM(D$5:F$84)=0,"",IF(SUM(D5:F5)=0,"dnf",IF(F5="",MAX(D5:E5),LARGE(D5:F5,2)))),"N"))</f>
        <v>23.28</v>
      </c>
      <c r="I5" s="170">
        <f>IF(B5="","",IF(AND(H5="",H6=""),"",výpočty!H4))</f>
        <v>9</v>
      </c>
    </row>
    <row r="6" spans="1:9" ht="16.5" customHeight="1" thickBot="1" x14ac:dyDescent="0.3">
      <c r="A6" s="168"/>
      <c r="B6" s="169"/>
      <c r="C6" s="25" t="s">
        <v>70</v>
      </c>
      <c r="D6" s="26"/>
      <c r="E6" s="27"/>
      <c r="F6" s="28"/>
      <c r="G6" s="29"/>
      <c r="H6" s="138" t="str">
        <f>IF(B5="","",IF(G6="",IF(SUM(D$5:F$84)=0,"",IF(SUM(D6:F6)=0,"dnf",IF(F6="",MAX(D6:E6),LARGE(D6:F6,2)))),"N"))</f>
        <v>dnf</v>
      </c>
      <c r="I6" s="170"/>
    </row>
    <row r="7" spans="1:9" ht="16.5" customHeight="1" thickBot="1" x14ac:dyDescent="0.3">
      <c r="A7" s="168">
        <v>2</v>
      </c>
      <c r="B7" s="169" t="str">
        <f>IF(Celkové!B6="","",Celkové!B6)</f>
        <v>Výškovice</v>
      </c>
      <c r="C7" s="20" t="s">
        <v>69</v>
      </c>
      <c r="D7" s="21">
        <v>15.62</v>
      </c>
      <c r="E7" s="22">
        <v>15.41</v>
      </c>
      <c r="F7" s="23"/>
      <c r="G7" s="24"/>
      <c r="H7" s="137">
        <f t="shared" ref="H7" si="0">IF(B7="","",IF(G7="",IF(SUM(D$5:F$84)=0,"",IF(SUM(D7:F7)=0,"dnf",IF(F7="",MAX(D7:E7),LARGE(D7:F7,2)))),"N"))</f>
        <v>15.62</v>
      </c>
      <c r="I7" s="170">
        <f>IF(B7="","",IF(AND(H7="",H8=""),"",výpočty!H6))</f>
        <v>2</v>
      </c>
    </row>
    <row r="8" spans="1:9" ht="16.5" customHeight="1" thickBot="1" x14ac:dyDescent="0.3">
      <c r="A8" s="168"/>
      <c r="B8" s="169"/>
      <c r="C8" s="25" t="s">
        <v>70</v>
      </c>
      <c r="D8" s="26"/>
      <c r="E8" s="27"/>
      <c r="F8" s="28"/>
      <c r="G8" s="29"/>
      <c r="H8" s="138" t="str">
        <f t="shared" ref="H8" si="1">IF(B7="","",IF(G8="",IF(SUM(D$5:F$84)=0,"",IF(SUM(D8:F8)=0,"dnf",IF(F8="",MAX(D8:E8),LARGE(D8:F8,2)))),"N"))</f>
        <v>dnf</v>
      </c>
      <c r="I8" s="170"/>
    </row>
    <row r="9" spans="1:9" ht="16.5" customHeight="1" thickBot="1" x14ac:dyDescent="0.3">
      <c r="A9" s="168">
        <v>3</v>
      </c>
      <c r="B9" s="171" t="str">
        <f>IF(Celkové!B8="","",Celkové!B8)</f>
        <v>Stará Ves</v>
      </c>
      <c r="C9" s="20" t="s">
        <v>69</v>
      </c>
      <c r="D9" s="21">
        <v>17.13</v>
      </c>
      <c r="E9" s="22">
        <v>16.54</v>
      </c>
      <c r="F9" s="23"/>
      <c r="G9" s="24"/>
      <c r="H9" s="137">
        <f t="shared" ref="H9" si="2">IF(B9="","",IF(G9="",IF(SUM(D$5:F$84)=0,"",IF(SUM(D9:F9)=0,"dnf",IF(F9="",MAX(D9:E9),LARGE(D9:F9,2)))),"N"))</f>
        <v>17.13</v>
      </c>
      <c r="I9" s="170">
        <f>IF(B9="","",IF(AND(H9="",H10=""),"",výpočty!H8))</f>
        <v>5</v>
      </c>
    </row>
    <row r="10" spans="1:9" ht="16.5" customHeight="1" thickBot="1" x14ac:dyDescent="0.3">
      <c r="A10" s="168"/>
      <c r="B10" s="171"/>
      <c r="C10" s="25" t="s">
        <v>70</v>
      </c>
      <c r="D10" s="26"/>
      <c r="E10" s="27"/>
      <c r="F10" s="28"/>
      <c r="G10" s="29"/>
      <c r="H10" s="138" t="str">
        <f t="shared" ref="H10" si="3">IF(B9="","",IF(G10="",IF(SUM(D$5:F$84)=0,"",IF(SUM(D10:F10)=0,"dnf",IF(F10="",MAX(D10:E10),LARGE(D10:F10,2)))),"N"))</f>
        <v>dnf</v>
      </c>
      <c r="I10" s="170"/>
    </row>
    <row r="11" spans="1:9" ht="16.5" customHeight="1" thickBot="1" x14ac:dyDescent="0.3">
      <c r="A11" s="168">
        <v>4</v>
      </c>
      <c r="B11" s="171" t="str">
        <f>IF(Celkové!B10="","",Celkové!B10)</f>
        <v>Fulnek</v>
      </c>
      <c r="C11" s="20" t="s">
        <v>69</v>
      </c>
      <c r="D11" s="21">
        <v>34.020000000000003</v>
      </c>
      <c r="E11" s="22">
        <v>35.47</v>
      </c>
      <c r="F11" s="23"/>
      <c r="G11" s="24"/>
      <c r="H11" s="137">
        <f t="shared" ref="H11" si="4">IF(B11="","",IF(G11="",IF(SUM(D$5:F$84)=0,"",IF(SUM(D11:F11)=0,"dnf",IF(F11="",MAX(D11:E11),LARGE(D11:F11,2)))),"N"))</f>
        <v>35.47</v>
      </c>
      <c r="I11" s="170">
        <f>IF(B11="","",IF(AND(H11="",H12=""),"",výpočty!H10))</f>
        <v>12</v>
      </c>
    </row>
    <row r="12" spans="1:9" ht="16.5" customHeight="1" thickBot="1" x14ac:dyDescent="0.3">
      <c r="A12" s="168"/>
      <c r="B12" s="171"/>
      <c r="C12" s="25" t="s">
        <v>70</v>
      </c>
      <c r="D12" s="26"/>
      <c r="E12" s="27"/>
      <c r="F12" s="28"/>
      <c r="G12" s="29"/>
      <c r="H12" s="138" t="str">
        <f t="shared" ref="H12" si="5">IF(B11="","",IF(G12="",IF(SUM(D$5:F$84)=0,"",IF(SUM(D12:F12)=0,"dnf",IF(F12="",MAX(D12:E12),LARGE(D12:F12,2)))),"N"))</f>
        <v>dnf</v>
      </c>
      <c r="I12" s="170"/>
    </row>
    <row r="13" spans="1:9" ht="16.5" customHeight="1" thickBot="1" x14ac:dyDescent="0.3">
      <c r="A13" s="168">
        <v>5</v>
      </c>
      <c r="B13" s="171" t="str">
        <f>IF(Celkové!B12="","",Celkové!B12)</f>
        <v>Prchalov</v>
      </c>
      <c r="C13" s="20" t="s">
        <v>69</v>
      </c>
      <c r="D13" s="21">
        <v>15.41</v>
      </c>
      <c r="E13" s="22">
        <v>15.48</v>
      </c>
      <c r="F13" s="23"/>
      <c r="G13" s="24"/>
      <c r="H13" s="137">
        <f t="shared" ref="H13" si="6">IF(B13="","",IF(G13="",IF(SUM(D$5:F$84)=0,"",IF(SUM(D13:F13)=0,"dnf",IF(F13="",MAX(D13:E13),LARGE(D13:F13,2)))),"N"))</f>
        <v>15.48</v>
      </c>
      <c r="I13" s="170">
        <f>IF(B13="","",IF(AND(H13="",H14=""),"",výpočty!H12))</f>
        <v>1</v>
      </c>
    </row>
    <row r="14" spans="1:9" ht="16.5" customHeight="1" thickBot="1" x14ac:dyDescent="0.3">
      <c r="A14" s="168"/>
      <c r="B14" s="171"/>
      <c r="C14" s="25" t="s">
        <v>70</v>
      </c>
      <c r="D14" s="26"/>
      <c r="E14" s="27"/>
      <c r="F14" s="28"/>
      <c r="G14" s="29"/>
      <c r="H14" s="138" t="str">
        <f t="shared" ref="H14" si="7">IF(B13="","",IF(G14="",IF(SUM(D$5:F$84)=0,"",IF(SUM(D14:F14)=0,"dnf",IF(F14="",MAX(D14:E14),LARGE(D14:F14,2)))),"N"))</f>
        <v>dnf</v>
      </c>
      <c r="I14" s="170"/>
    </row>
    <row r="15" spans="1:9" ht="16.5" customHeight="1" thickBot="1" x14ac:dyDescent="0.3">
      <c r="A15" s="168">
        <v>6</v>
      </c>
      <c r="B15" s="171" t="str">
        <f>IF(Celkové!B14="","",Celkové!B14)</f>
        <v>Mniší</v>
      </c>
      <c r="C15" s="20" t="s">
        <v>69</v>
      </c>
      <c r="D15" s="21">
        <v>39.18</v>
      </c>
      <c r="E15" s="22">
        <v>39.200000000000003</v>
      </c>
      <c r="F15" s="23"/>
      <c r="G15" s="24"/>
      <c r="H15" s="137">
        <f t="shared" ref="H15" si="8">IF(B15="","",IF(G15="",IF(SUM(D$5:F$84)=0,"",IF(SUM(D15:F15)=0,"dnf",IF(F15="",MAX(D15:E15),LARGE(D15:F15,2)))),"N"))</f>
        <v>39.200000000000003</v>
      </c>
      <c r="I15" s="170">
        <f>IF(B15="","",IF(AND(H15="",H16=""),"",výpočty!H14))</f>
        <v>13</v>
      </c>
    </row>
    <row r="16" spans="1:9" ht="16.5" customHeight="1" thickBot="1" x14ac:dyDescent="0.3">
      <c r="A16" s="168"/>
      <c r="B16" s="171"/>
      <c r="C16" s="25" t="s">
        <v>70</v>
      </c>
      <c r="D16" s="26"/>
      <c r="E16" s="27"/>
      <c r="F16" s="28"/>
      <c r="G16" s="29"/>
      <c r="H16" s="138" t="str">
        <f t="shared" ref="H16" si="9">IF(B15="","",IF(G16="",IF(SUM(D$5:F$84)=0,"",IF(SUM(D16:F16)=0,"dnf",IF(F16="",MAX(D16:E16),LARGE(D16:F16,2)))),"N"))</f>
        <v>dnf</v>
      </c>
      <c r="I16" s="170"/>
    </row>
    <row r="17" spans="1:9" ht="16.5" customHeight="1" thickBot="1" x14ac:dyDescent="0.3">
      <c r="A17" s="168">
        <v>7</v>
      </c>
      <c r="B17" s="171" t="str">
        <f>IF(Celkové!B16="","",Celkové!B16)</f>
        <v>Frenštát p.R.</v>
      </c>
      <c r="C17" s="20" t="s">
        <v>69</v>
      </c>
      <c r="D17" s="21">
        <v>18.98</v>
      </c>
      <c r="E17" s="22">
        <v>32.99</v>
      </c>
      <c r="F17" s="23"/>
      <c r="G17" s="24"/>
      <c r="H17" s="137">
        <f t="shared" ref="H17" si="10">IF(B17="","",IF(G17="",IF(SUM(D$5:F$84)=0,"",IF(SUM(D17:F17)=0,"dnf",IF(F17="",MAX(D17:E17),LARGE(D17:F17,2)))),"N"))</f>
        <v>32.99</v>
      </c>
      <c r="I17" s="170">
        <f>IF(B17="","",IF(AND(H17="",H18=""),"",výpočty!H16))</f>
        <v>11</v>
      </c>
    </row>
    <row r="18" spans="1:9" ht="16.5" customHeight="1" thickBot="1" x14ac:dyDescent="0.3">
      <c r="A18" s="168"/>
      <c r="B18" s="171"/>
      <c r="C18" s="25" t="s">
        <v>70</v>
      </c>
      <c r="D18" s="26"/>
      <c r="E18" s="27"/>
      <c r="F18" s="28"/>
      <c r="G18" s="29"/>
      <c r="H18" s="138" t="str">
        <f t="shared" ref="H18" si="11">IF(B17="","",IF(G18="",IF(SUM(D$5:F$84)=0,"",IF(SUM(D18:F18)=0,"dnf",IF(F18="",MAX(D18:E18),LARGE(D18:F18,2)))),"N"))</f>
        <v>dnf</v>
      </c>
      <c r="I18" s="170"/>
    </row>
    <row r="19" spans="1:9" ht="16.5" customHeight="1" thickBot="1" x14ac:dyDescent="0.3">
      <c r="A19" s="168">
        <v>8</v>
      </c>
      <c r="B19" s="171" t="str">
        <f>IF(Celkové!B18="","",Celkové!B18)</f>
        <v>Olbramice</v>
      </c>
      <c r="C19" s="20" t="s">
        <v>69</v>
      </c>
      <c r="D19" s="21">
        <v>18.89</v>
      </c>
      <c r="E19" s="22">
        <v>21.32</v>
      </c>
      <c r="F19" s="23"/>
      <c r="G19" s="24"/>
      <c r="H19" s="137">
        <f t="shared" ref="H19" si="12">IF(B19="","",IF(G19="",IF(SUM(D$5:F$84)=0,"",IF(SUM(D19:F19)=0,"dnf",IF(F19="",MAX(D19:E19),LARGE(D19:F19,2)))),"N"))</f>
        <v>21.32</v>
      </c>
      <c r="I19" s="170">
        <f>IF(B19="","",IF(AND(H19="",H20=""),"",výpočty!H18))</f>
        <v>8</v>
      </c>
    </row>
    <row r="20" spans="1:9" ht="16.5" customHeight="1" thickBot="1" x14ac:dyDescent="0.3">
      <c r="A20" s="168"/>
      <c r="B20" s="171"/>
      <c r="C20" s="25" t="s">
        <v>70</v>
      </c>
      <c r="D20" s="26"/>
      <c r="E20" s="27"/>
      <c r="F20" s="28"/>
      <c r="G20" s="29"/>
      <c r="H20" s="138" t="str">
        <f t="shared" ref="H20" si="13">IF(B19="","",IF(G20="",IF(SUM(D$5:F$84)=0,"",IF(SUM(D20:F20)=0,"dnf",IF(F20="",MAX(D20:E20),LARGE(D20:F20,2)))),"N"))</f>
        <v>dnf</v>
      </c>
      <c r="I20" s="170"/>
    </row>
    <row r="21" spans="1:9" ht="16.5" customHeight="1" thickBot="1" x14ac:dyDescent="0.3">
      <c r="A21" s="168">
        <v>9</v>
      </c>
      <c r="B21" s="171" t="str">
        <f>IF(Celkové!B20="","",Celkové!B20)</f>
        <v>Lubojaty</v>
      </c>
      <c r="C21" s="20" t="s">
        <v>69</v>
      </c>
      <c r="D21" s="21">
        <v>15.71</v>
      </c>
      <c r="E21" s="22">
        <v>16.170000000000002</v>
      </c>
      <c r="F21" s="23"/>
      <c r="G21" s="24"/>
      <c r="H21" s="137">
        <f t="shared" ref="H21" si="14">IF(B21="","",IF(G21="",IF(SUM(D$5:F$84)=0,"",IF(SUM(D21:F21)=0,"dnf",IF(F21="",MAX(D21:E21),LARGE(D21:F21,2)))),"N"))</f>
        <v>16.170000000000002</v>
      </c>
      <c r="I21" s="170">
        <f>IF(B21="","",IF(AND(H21="",H22=""),"",výpočty!H20))</f>
        <v>4</v>
      </c>
    </row>
    <row r="22" spans="1:9" ht="16.5" customHeight="1" thickBot="1" x14ac:dyDescent="0.3">
      <c r="A22" s="168"/>
      <c r="B22" s="171"/>
      <c r="C22" s="25" t="s">
        <v>70</v>
      </c>
      <c r="D22" s="26"/>
      <c r="E22" s="27"/>
      <c r="F22" s="28"/>
      <c r="G22" s="29"/>
      <c r="H22" s="138" t="str">
        <f t="shared" ref="H22" si="15">IF(B21="","",IF(G22="",IF(SUM(D$5:F$84)=0,"",IF(SUM(D22:F22)=0,"dnf",IF(F22="",MAX(D22:E22),LARGE(D22:F22,2)))),"N"))</f>
        <v>dnf</v>
      </c>
      <c r="I22" s="170"/>
    </row>
    <row r="23" spans="1:9" ht="16.5" customHeight="1" thickBot="1" x14ac:dyDescent="0.3">
      <c r="A23" s="168">
        <v>10</v>
      </c>
      <c r="B23" s="171" t="str">
        <f>IF(Celkové!B22="","",Celkové!B22)</f>
        <v>Slatina</v>
      </c>
      <c r="C23" s="20" t="s">
        <v>69</v>
      </c>
      <c r="D23" s="21">
        <v>18.329999999999998</v>
      </c>
      <c r="E23" s="22">
        <v>18.61</v>
      </c>
      <c r="F23" s="23"/>
      <c r="G23" s="24"/>
      <c r="H23" s="137">
        <f t="shared" ref="H23" si="16">IF(B23="","",IF(G23="",IF(SUM(D$5:F$84)=0,"",IF(SUM(D23:F23)=0,"dnf",IF(F23="",MAX(D23:E23),LARGE(D23:F23,2)))),"N"))</f>
        <v>18.61</v>
      </c>
      <c r="I23" s="170">
        <f>IF(B23="","",IF(AND(H23="",H24=""),"",výpočty!H22))</f>
        <v>6</v>
      </c>
    </row>
    <row r="24" spans="1:9" ht="16.5" customHeight="1" thickBot="1" x14ac:dyDescent="0.3">
      <c r="A24" s="168"/>
      <c r="B24" s="171"/>
      <c r="C24" s="25" t="s">
        <v>70</v>
      </c>
      <c r="D24" s="26"/>
      <c r="E24" s="27"/>
      <c r="F24" s="28"/>
      <c r="G24" s="29"/>
      <c r="H24" s="138" t="str">
        <f t="shared" ref="H24" si="17">IF(B23="","",IF(G24="",IF(SUM(D$5:F$84)=0,"",IF(SUM(D24:F24)=0,"dnf",IF(F24="",MAX(D24:E24),LARGE(D24:F24,2)))),"N"))</f>
        <v>dnf</v>
      </c>
      <c r="I24" s="170"/>
    </row>
    <row r="25" spans="1:9" ht="16.5" customHeight="1" thickBot="1" x14ac:dyDescent="0.3">
      <c r="A25" s="168">
        <v>11</v>
      </c>
      <c r="B25" s="171" t="str">
        <f>IF(Celkové!B24="","",Celkové!B24)</f>
        <v>Hájov</v>
      </c>
      <c r="C25" s="20" t="s">
        <v>69</v>
      </c>
      <c r="D25" s="21">
        <v>19.760000000000002</v>
      </c>
      <c r="E25" s="22">
        <v>21.02</v>
      </c>
      <c r="F25" s="23"/>
      <c r="G25" s="24"/>
      <c r="H25" s="137">
        <f t="shared" ref="H25" si="18">IF(B25="","",IF(G25="",IF(SUM(D$5:F$84)=0,"",IF(SUM(D25:F25)=0,"dnf",IF(F25="",MAX(D25:E25),LARGE(D25:F25,2)))),"N"))</f>
        <v>21.02</v>
      </c>
      <c r="I25" s="170">
        <f>IF(B25="","",IF(AND(H25="",H26=""),"",výpočty!H24))</f>
        <v>7</v>
      </c>
    </row>
    <row r="26" spans="1:9" ht="16.5" customHeight="1" thickBot="1" x14ac:dyDescent="0.3">
      <c r="A26" s="168"/>
      <c r="B26" s="171"/>
      <c r="C26" s="25" t="s">
        <v>70</v>
      </c>
      <c r="D26" s="26"/>
      <c r="E26" s="27"/>
      <c r="F26" s="28"/>
      <c r="G26" s="29"/>
      <c r="H26" s="138" t="str">
        <f t="shared" ref="H26" si="19">IF(B25="","",IF(G26="",IF(SUM(D$5:F$84)=0,"",IF(SUM(D26:F26)=0,"dnf",IF(F26="",MAX(D26:E26),LARGE(D26:F26,2)))),"N"))</f>
        <v>dnf</v>
      </c>
      <c r="I26" s="170"/>
    </row>
    <row r="27" spans="1:9" ht="16.5" customHeight="1" thickBot="1" x14ac:dyDescent="0.3">
      <c r="A27" s="168">
        <v>12</v>
      </c>
      <c r="B27" s="171" t="str">
        <f>IF(Celkové!B26="","",Celkové!B26)</f>
        <v>Suchdol n.O.</v>
      </c>
      <c r="C27" s="20" t="s">
        <v>69</v>
      </c>
      <c r="D27" s="21">
        <v>30.6</v>
      </c>
      <c r="E27" s="22">
        <v>29.95</v>
      </c>
      <c r="F27" s="23"/>
      <c r="G27" s="24"/>
      <c r="H27" s="137">
        <f t="shared" ref="H27" si="20">IF(B27="","",IF(G27="",IF(SUM(D$5:F$84)=0,"",IF(SUM(D27:F27)=0,"dnf",IF(F27="",MAX(D27:E27),LARGE(D27:F27,2)))),"N"))</f>
        <v>30.6</v>
      </c>
      <c r="I27" s="170">
        <f>IF(B27="","",IF(AND(H27="",H28=""),"",výpočty!H26))</f>
        <v>10</v>
      </c>
    </row>
    <row r="28" spans="1:9" ht="16.5" customHeight="1" thickBot="1" x14ac:dyDescent="0.3">
      <c r="A28" s="168"/>
      <c r="B28" s="171"/>
      <c r="C28" s="25" t="s">
        <v>70</v>
      </c>
      <c r="D28" s="26"/>
      <c r="E28" s="27"/>
      <c r="F28" s="28"/>
      <c r="G28" s="29"/>
      <c r="H28" s="138" t="str">
        <f t="shared" ref="H28" si="21">IF(B27="","",IF(G28="",IF(SUM(D$5:F$84)=0,"",IF(SUM(D28:F28)=0,"dnf",IF(F28="",MAX(D28:E28),LARGE(D28:F28,2)))),"N"))</f>
        <v>dnf</v>
      </c>
      <c r="I28" s="170"/>
    </row>
    <row r="29" spans="1:9" ht="16.5" customHeight="1" thickBot="1" x14ac:dyDescent="0.3">
      <c r="A29" s="168">
        <v>13</v>
      </c>
      <c r="B29" s="171" t="str">
        <f>IF(Celkové!B28="","",Celkové!B28)</f>
        <v>Tísek</v>
      </c>
      <c r="C29" s="20" t="s">
        <v>69</v>
      </c>
      <c r="D29" s="21">
        <v>13.29</v>
      </c>
      <c r="E29" s="22">
        <v>15.65</v>
      </c>
      <c r="F29" s="23"/>
      <c r="G29" s="24"/>
      <c r="H29" s="137">
        <f t="shared" ref="H29" si="22">IF(B29="","",IF(G29="",IF(SUM(D$5:F$84)=0,"",IF(SUM(D29:F29)=0,"dnf",IF(F29="",MAX(D29:E29),LARGE(D29:F29,2)))),"N"))</f>
        <v>15.65</v>
      </c>
      <c r="I29" s="170">
        <f>IF(B29="","",IF(AND(H29="",H30=""),"",výpočty!H28))</f>
        <v>3</v>
      </c>
    </row>
    <row r="30" spans="1:9" ht="16.5" customHeight="1" thickBot="1" x14ac:dyDescent="0.3">
      <c r="A30" s="168"/>
      <c r="B30" s="171"/>
      <c r="C30" s="25" t="s">
        <v>70</v>
      </c>
      <c r="D30" s="26"/>
      <c r="E30" s="27"/>
      <c r="F30" s="28"/>
      <c r="G30" s="29"/>
      <c r="H30" s="138" t="str">
        <f t="shared" ref="H30" si="23">IF(B29="","",IF(G30="",IF(SUM(D$5:F$84)=0,"",IF(SUM(D30:F30)=0,"dnf",IF(F30="",MAX(D30:E30),LARGE(D30:F30,2)))),"N"))</f>
        <v>dnf</v>
      </c>
      <c r="I30" s="170"/>
    </row>
    <row r="31" spans="1:9" ht="16.5" customHeight="1" thickBot="1" x14ac:dyDescent="0.3">
      <c r="A31" s="168">
        <v>14</v>
      </c>
      <c r="B31" s="171" t="str">
        <f>IF(Celkové!B30="","",Celkové!B30)</f>
        <v>Frenštát p.R.  "B"</v>
      </c>
      <c r="C31" s="20" t="s">
        <v>69</v>
      </c>
      <c r="D31" s="21"/>
      <c r="E31" s="22"/>
      <c r="F31" s="23"/>
      <c r="G31" s="24"/>
      <c r="H31" s="137" t="str">
        <f t="shared" ref="H31" si="24">IF(B31="","",IF(G31="",IF(SUM(D$5:F$84)=0,"",IF(SUM(D31:F31)=0,"dnf",IF(F31="",MAX(D31:E31),LARGE(D31:F31,2)))),"N"))</f>
        <v>dnf</v>
      </c>
      <c r="I31" s="170">
        <f>IF(B31="","",IF(AND(H31="",H32=""),"",výpočty!H30))</f>
        <v>14</v>
      </c>
    </row>
    <row r="32" spans="1:9" ht="16.5" customHeight="1" thickBot="1" x14ac:dyDescent="0.3">
      <c r="A32" s="168"/>
      <c r="B32" s="171"/>
      <c r="C32" s="25" t="s">
        <v>70</v>
      </c>
      <c r="D32" s="26"/>
      <c r="E32" s="27"/>
      <c r="F32" s="28"/>
      <c r="G32" s="29"/>
      <c r="H32" s="138" t="str">
        <f t="shared" ref="H32" si="25">IF(B31="","",IF(G32="",IF(SUM(D$5:F$84)=0,"",IF(SUM(D32:F32)=0,"dnf",IF(F32="",MAX(D32:E32),LARGE(D32:F32,2)))),"N"))</f>
        <v>dnf</v>
      </c>
      <c r="I32" s="170"/>
    </row>
    <row r="33" spans="1:9" ht="16.5" customHeight="1" thickBot="1" x14ac:dyDescent="0.3">
      <c r="A33" s="168">
        <v>15</v>
      </c>
      <c r="B33" s="171" t="str">
        <f>IF(Celkové!B32="","",Celkové!B32)</f>
        <v/>
      </c>
      <c r="C33" s="20" t="s">
        <v>69</v>
      </c>
      <c r="D33" s="21"/>
      <c r="E33" s="22"/>
      <c r="F33" s="23"/>
      <c r="G33" s="24"/>
      <c r="H33" s="137" t="str">
        <f t="shared" ref="H33" si="26">IF(B33="","",IF(G33="",IF(SUM(D$5:F$84)=0,"",IF(SUM(D33:F33)=0,"dnf",IF(F33="",MAX(D33:E33),LARGE(D33:F33,2)))),"N"))</f>
        <v/>
      </c>
      <c r="I33" s="170" t="str">
        <f>IF(B33="","",IF(AND(H33="",H34=""),"",výpočty!H32))</f>
        <v/>
      </c>
    </row>
    <row r="34" spans="1:9" ht="16.5" customHeight="1" thickBot="1" x14ac:dyDescent="0.3">
      <c r="A34" s="168"/>
      <c r="B34" s="171"/>
      <c r="C34" s="25" t="s">
        <v>70</v>
      </c>
      <c r="D34" s="26"/>
      <c r="E34" s="27"/>
      <c r="F34" s="28"/>
      <c r="G34" s="29"/>
      <c r="H34" s="138" t="str">
        <f t="shared" ref="H34" si="27">IF(B33="","",IF(G34="",IF(SUM(D$5:F$84)=0,"",IF(SUM(D34:F34)=0,"dnf",IF(F34="",MAX(D34:E34),LARGE(D34:F34,2)))),"N"))</f>
        <v/>
      </c>
      <c r="I34" s="170"/>
    </row>
    <row r="35" spans="1:9" ht="16.5" customHeight="1" thickBot="1" x14ac:dyDescent="0.3">
      <c r="A35" s="168">
        <v>16</v>
      </c>
      <c r="B35" s="171" t="str">
        <f>IF(Celkové!B34="","",Celkové!B34)</f>
        <v/>
      </c>
      <c r="C35" s="20" t="s">
        <v>69</v>
      </c>
      <c r="D35" s="21"/>
      <c r="E35" s="22"/>
      <c r="F35" s="23"/>
      <c r="G35" s="24"/>
      <c r="H35" s="137" t="str">
        <f t="shared" ref="H35" si="28">IF(B35="","",IF(G35="",IF(SUM(D$5:F$84)=0,"",IF(SUM(D35:F35)=0,"dnf",IF(F35="",MAX(D35:E35),LARGE(D35:F35,2)))),"N"))</f>
        <v/>
      </c>
      <c r="I35" s="170" t="str">
        <f>IF(B35="","",IF(AND(H35="",H36=""),"",výpočty!H34))</f>
        <v/>
      </c>
    </row>
    <row r="36" spans="1:9" ht="16.5" customHeight="1" thickBot="1" x14ac:dyDescent="0.3">
      <c r="A36" s="168"/>
      <c r="B36" s="171"/>
      <c r="C36" s="25" t="s">
        <v>70</v>
      </c>
      <c r="D36" s="26"/>
      <c r="E36" s="27"/>
      <c r="F36" s="28"/>
      <c r="G36" s="29"/>
      <c r="H36" s="138" t="str">
        <f t="shared" ref="H36" si="29">IF(B35="","",IF(G36="",IF(SUM(D$5:F$84)=0,"",IF(SUM(D36:F36)=0,"dnf",IF(F36="",MAX(D36:E36),LARGE(D36:F36,2)))),"N"))</f>
        <v/>
      </c>
      <c r="I36" s="170"/>
    </row>
    <row r="37" spans="1:9" ht="16.5" customHeight="1" thickBot="1" x14ac:dyDescent="0.3">
      <c r="A37" s="168">
        <v>17</v>
      </c>
      <c r="B37" s="171" t="str">
        <f>IF(Celkové!B36="","",Celkové!B36)</f>
        <v/>
      </c>
      <c r="C37" s="20" t="s">
        <v>69</v>
      </c>
      <c r="D37" s="21"/>
      <c r="E37" s="22"/>
      <c r="F37" s="23"/>
      <c r="G37" s="24"/>
      <c r="H37" s="137" t="str">
        <f t="shared" ref="H37" si="30">IF(B37="","",IF(G37="",IF(SUM(D$5:F$84)=0,"",IF(SUM(D37:F37)=0,"dnf",IF(F37="",MAX(D37:E37),LARGE(D37:F37,2)))),"N"))</f>
        <v/>
      </c>
      <c r="I37" s="170" t="str">
        <f>IF(B37="","",IF(AND(H37="",H38=""),"",výpočty!H36))</f>
        <v/>
      </c>
    </row>
    <row r="38" spans="1:9" ht="16.5" customHeight="1" thickBot="1" x14ac:dyDescent="0.3">
      <c r="A38" s="168"/>
      <c r="B38" s="171"/>
      <c r="C38" s="25" t="s">
        <v>70</v>
      </c>
      <c r="D38" s="26"/>
      <c r="E38" s="27"/>
      <c r="F38" s="28"/>
      <c r="G38" s="29"/>
      <c r="H38" s="138" t="str">
        <f t="shared" ref="H38" si="31">IF(B37="","",IF(G38="",IF(SUM(D$5:F$84)=0,"",IF(SUM(D38:F38)=0,"dnf",IF(F38="",MAX(D38:E38),LARGE(D38:F38,2)))),"N"))</f>
        <v/>
      </c>
      <c r="I38" s="170"/>
    </row>
    <row r="39" spans="1:9" ht="16.5" customHeight="1" thickBot="1" x14ac:dyDescent="0.3">
      <c r="A39" s="168">
        <v>18</v>
      </c>
      <c r="B39" s="171" t="str">
        <f>IF(Celkové!B38="","",Celkové!B38)</f>
        <v/>
      </c>
      <c r="C39" s="20" t="s">
        <v>69</v>
      </c>
      <c r="D39" s="21"/>
      <c r="E39" s="22"/>
      <c r="F39" s="23"/>
      <c r="G39" s="24"/>
      <c r="H39" s="137" t="str">
        <f t="shared" ref="H39" si="32">IF(B39="","",IF(G39="",IF(SUM(D$5:F$84)=0,"",IF(SUM(D39:F39)=0,"dnf",IF(F39="",MAX(D39:E39),LARGE(D39:F39,2)))),"N"))</f>
        <v/>
      </c>
      <c r="I39" s="170" t="str">
        <f>IF(B39="","",IF(AND(H39="",H40=""),"",výpočty!H38))</f>
        <v/>
      </c>
    </row>
    <row r="40" spans="1:9" ht="16.5" customHeight="1" thickBot="1" x14ac:dyDescent="0.3">
      <c r="A40" s="168"/>
      <c r="B40" s="171"/>
      <c r="C40" s="25" t="s">
        <v>70</v>
      </c>
      <c r="D40" s="26"/>
      <c r="E40" s="27"/>
      <c r="F40" s="28"/>
      <c r="G40" s="29"/>
      <c r="H40" s="138" t="str">
        <f t="shared" ref="H40" si="33">IF(B39="","",IF(G40="",IF(SUM(D$5:F$84)=0,"",IF(SUM(D40:F40)=0,"dnf",IF(F40="",MAX(D40:E40),LARGE(D40:F40,2)))),"N"))</f>
        <v/>
      </c>
      <c r="I40" s="170"/>
    </row>
    <row r="41" spans="1:9" ht="16.5" customHeight="1" thickBot="1" x14ac:dyDescent="0.3">
      <c r="A41" s="172">
        <v>19</v>
      </c>
      <c r="B41" s="173" t="str">
        <f>IF(Celkové!B40="","",Celkové!B40)</f>
        <v/>
      </c>
      <c r="C41" s="20" t="s">
        <v>69</v>
      </c>
      <c r="D41" s="21"/>
      <c r="E41" s="22"/>
      <c r="F41" s="23"/>
      <c r="G41" s="24"/>
      <c r="H41" s="137" t="str">
        <f t="shared" ref="H41" si="34">IF(B41="","",IF(G41="",IF(SUM(D$5:F$84)=0,"",IF(SUM(D41:F41)=0,"dnf",IF(F41="",MAX(D41:E41),LARGE(D41:F41,2)))),"N"))</f>
        <v/>
      </c>
      <c r="I41" s="170" t="str">
        <f>IF(B41="","",IF(AND(H41="",H42=""),"",výpočty!H40))</f>
        <v/>
      </c>
    </row>
    <row r="42" spans="1:9" ht="16.5" customHeight="1" thickBot="1" x14ac:dyDescent="0.3">
      <c r="A42" s="172"/>
      <c r="B42" s="173"/>
      <c r="C42" s="30" t="s">
        <v>70</v>
      </c>
      <c r="D42" s="31"/>
      <c r="E42" s="32"/>
      <c r="F42" s="33"/>
      <c r="G42" s="29"/>
      <c r="H42" s="138" t="str">
        <f t="shared" ref="H42" si="35">IF(B41="","",IF(G42="",IF(SUM(D$5:F$84)=0,"",IF(SUM(D42:F42)=0,"dnf",IF(F42="",MAX(D42:E42),LARGE(D42:F42,2)))),"N"))</f>
        <v/>
      </c>
      <c r="I42" s="170"/>
    </row>
    <row r="43" spans="1:9" ht="16.5" customHeight="1" thickBot="1" x14ac:dyDescent="0.3">
      <c r="A43" s="168">
        <v>20</v>
      </c>
      <c r="B43" s="174" t="str">
        <f>IF(Celkové!B42="","",Celkové!B42)</f>
        <v/>
      </c>
      <c r="C43" s="20" t="s">
        <v>69</v>
      </c>
      <c r="D43" s="21"/>
      <c r="E43" s="22"/>
      <c r="F43" s="23"/>
      <c r="G43" s="24"/>
      <c r="H43" s="137" t="str">
        <f t="shared" ref="H43" si="36">IF(B43="","",IF(G43="",IF(SUM(D$5:F$84)=0,"",IF(SUM(D43:F43)=0,"dnf",IF(F43="",MAX(D43:E43),LARGE(D43:F43,2)))),"N"))</f>
        <v/>
      </c>
      <c r="I43" s="170" t="str">
        <f>IF(B43="","",IF(AND(H43="",H44=""),"",výpočty!H42))</f>
        <v/>
      </c>
    </row>
    <row r="44" spans="1:9" ht="16.5" customHeight="1" thickBot="1" x14ac:dyDescent="0.3">
      <c r="A44" s="168"/>
      <c r="B44" s="174"/>
      <c r="C44" s="25" t="s">
        <v>70</v>
      </c>
      <c r="D44" s="26"/>
      <c r="E44" s="27"/>
      <c r="F44" s="28"/>
      <c r="G44" s="34"/>
      <c r="H44" s="138" t="str">
        <f t="shared" ref="H44" si="37">IF(B43="","",IF(G44="",IF(SUM(D$5:F$84)=0,"",IF(SUM(D44:F44)=0,"dnf",IF(F44="",MAX(D44:E44),LARGE(D44:F44,2)))),"N"))</f>
        <v/>
      </c>
      <c r="I44" s="170"/>
    </row>
    <row r="45" spans="1:9" ht="16.5" customHeight="1" thickBot="1" x14ac:dyDescent="0.3">
      <c r="A45" s="175">
        <v>21</v>
      </c>
      <c r="B45" s="176" t="str">
        <f>IF(Celkové!B44="","",Celkové!B44)</f>
        <v/>
      </c>
      <c r="C45" s="35" t="s">
        <v>69</v>
      </c>
      <c r="D45" s="36"/>
      <c r="E45" s="37"/>
      <c r="F45" s="38"/>
      <c r="G45" s="39"/>
      <c r="H45" s="137" t="str">
        <f t="shared" ref="H45" si="38">IF(B45="","",IF(G45="",IF(SUM(D$5:F$84)=0,"",IF(SUM(D45:F45)=0,"dnf",IF(F45="",MAX(D45:E45),LARGE(D45:F45,2)))),"N"))</f>
        <v/>
      </c>
      <c r="I45" s="170" t="str">
        <f>IF(B45="","",IF(AND(H45="",H46=""),"",výpočty!H44))</f>
        <v/>
      </c>
    </row>
    <row r="46" spans="1:9" ht="16.5" customHeight="1" thickBot="1" x14ac:dyDescent="0.3">
      <c r="A46" s="175"/>
      <c r="B46" s="176"/>
      <c r="C46" s="25" t="s">
        <v>70</v>
      </c>
      <c r="D46" s="26"/>
      <c r="E46" s="27"/>
      <c r="F46" s="28"/>
      <c r="G46" s="29"/>
      <c r="H46" s="138" t="str">
        <f t="shared" ref="H46" si="39">IF(B45="","",IF(G46="",IF(SUM(D$5:F$84)=0,"",IF(SUM(D46:F46)=0,"dnf",IF(F46="",MAX(D46:E46),LARGE(D46:F46,2)))),"N"))</f>
        <v/>
      </c>
      <c r="I46" s="170"/>
    </row>
    <row r="47" spans="1:9" ht="16.5" customHeight="1" thickBot="1" x14ac:dyDescent="0.3">
      <c r="A47" s="168">
        <v>22</v>
      </c>
      <c r="B47" s="171" t="str">
        <f>IF(Celkové!B46="","",Celkové!B46)</f>
        <v/>
      </c>
      <c r="C47" s="20" t="s">
        <v>69</v>
      </c>
      <c r="D47" s="21"/>
      <c r="E47" s="22"/>
      <c r="F47" s="23"/>
      <c r="G47" s="24"/>
      <c r="H47" s="137" t="str">
        <f t="shared" ref="H47" si="40">IF(B47="","",IF(G47="",IF(SUM(D$5:F$84)=0,"",IF(SUM(D47:F47)=0,"dnf",IF(F47="",MAX(D47:E47),LARGE(D47:F47,2)))),"N"))</f>
        <v/>
      </c>
      <c r="I47" s="170" t="str">
        <f>IF(B47="","",IF(AND(H47="",H48=""),"",výpočty!H46))</f>
        <v/>
      </c>
    </row>
    <row r="48" spans="1:9" ht="16.5" customHeight="1" thickBot="1" x14ac:dyDescent="0.3">
      <c r="A48" s="168"/>
      <c r="B48" s="171"/>
      <c r="C48" s="25" t="s">
        <v>70</v>
      </c>
      <c r="D48" s="26"/>
      <c r="E48" s="27"/>
      <c r="F48" s="28"/>
      <c r="G48" s="29"/>
      <c r="H48" s="138" t="str">
        <f t="shared" ref="H48" si="41">IF(B47="","",IF(G48="",IF(SUM(D$5:F$84)=0,"",IF(SUM(D48:F48)=0,"dnf",IF(F48="",MAX(D48:E48),LARGE(D48:F48,2)))),"N"))</f>
        <v/>
      </c>
      <c r="I48" s="170"/>
    </row>
    <row r="49" spans="1:9" ht="16.5" customHeight="1" thickBot="1" x14ac:dyDescent="0.3">
      <c r="A49" s="168">
        <v>23</v>
      </c>
      <c r="B49" s="171" t="str">
        <f>IF(Celkové!B48="","",Celkové!B48)</f>
        <v/>
      </c>
      <c r="C49" s="20" t="s">
        <v>69</v>
      </c>
      <c r="D49" s="21"/>
      <c r="E49" s="22"/>
      <c r="F49" s="23"/>
      <c r="G49" s="24"/>
      <c r="H49" s="137" t="str">
        <f t="shared" ref="H49" si="42">IF(B49="","",IF(G49="",IF(SUM(D$5:F$84)=0,"",IF(SUM(D49:F49)=0,"dnf",IF(F49="",MAX(D49:E49),LARGE(D49:F49,2)))),"N"))</f>
        <v/>
      </c>
      <c r="I49" s="170" t="str">
        <f>IF(B49="","",IF(AND(H49="",H50=""),"",výpočty!H48))</f>
        <v/>
      </c>
    </row>
    <row r="50" spans="1:9" ht="16.5" customHeight="1" thickBot="1" x14ac:dyDescent="0.3">
      <c r="A50" s="168"/>
      <c r="B50" s="171"/>
      <c r="C50" s="25" t="s">
        <v>70</v>
      </c>
      <c r="D50" s="26"/>
      <c r="E50" s="27"/>
      <c r="F50" s="28"/>
      <c r="G50" s="29"/>
      <c r="H50" s="138" t="str">
        <f t="shared" ref="H50" si="43">IF(B49="","",IF(G50="",IF(SUM(D$5:F$84)=0,"",IF(SUM(D50:F50)=0,"dnf",IF(F50="",MAX(D50:E50),LARGE(D50:F50,2)))),"N"))</f>
        <v/>
      </c>
      <c r="I50" s="170"/>
    </row>
    <row r="51" spans="1:9" ht="16.5" customHeight="1" thickBot="1" x14ac:dyDescent="0.3">
      <c r="A51" s="168">
        <v>24</v>
      </c>
      <c r="B51" s="171" t="str">
        <f>IF(Celkové!B50="","",Celkové!B50)</f>
        <v/>
      </c>
      <c r="C51" s="20" t="s">
        <v>69</v>
      </c>
      <c r="D51" s="21"/>
      <c r="E51" s="22"/>
      <c r="F51" s="23"/>
      <c r="G51" s="24"/>
      <c r="H51" s="137" t="str">
        <f t="shared" ref="H51" si="44">IF(B51="","",IF(G51="",IF(SUM(D$5:F$84)=0,"",IF(SUM(D51:F51)=0,"dnf",IF(F51="",MAX(D51:E51),LARGE(D51:F51,2)))),"N"))</f>
        <v/>
      </c>
      <c r="I51" s="170" t="str">
        <f>IF(B51="","",IF(AND(H51="",H52=""),"",výpočty!H50))</f>
        <v/>
      </c>
    </row>
    <row r="52" spans="1:9" ht="16.5" customHeight="1" thickBot="1" x14ac:dyDescent="0.3">
      <c r="A52" s="168"/>
      <c r="B52" s="171"/>
      <c r="C52" s="25" t="s">
        <v>70</v>
      </c>
      <c r="D52" s="26"/>
      <c r="E52" s="27"/>
      <c r="F52" s="28"/>
      <c r="G52" s="29"/>
      <c r="H52" s="138" t="str">
        <f t="shared" ref="H52" si="45">IF(B51="","",IF(G52="",IF(SUM(D$5:F$84)=0,"",IF(SUM(D52:F52)=0,"dnf",IF(F52="",MAX(D52:E52),LARGE(D52:F52,2)))),"N"))</f>
        <v/>
      </c>
      <c r="I52" s="170"/>
    </row>
    <row r="53" spans="1:9" ht="16.5" customHeight="1" thickBot="1" x14ac:dyDescent="0.3">
      <c r="A53" s="168">
        <v>25</v>
      </c>
      <c r="B53" s="171" t="str">
        <f>IF(Celkové!B52="","",Celkové!B52)</f>
        <v/>
      </c>
      <c r="C53" s="20" t="s">
        <v>69</v>
      </c>
      <c r="D53" s="21"/>
      <c r="E53" s="22"/>
      <c r="F53" s="23"/>
      <c r="G53" s="24"/>
      <c r="H53" s="137" t="str">
        <f t="shared" ref="H53" si="46">IF(B53="","",IF(G53="",IF(SUM(D$5:F$84)=0,"",IF(SUM(D53:F53)=0,"dnf",IF(F53="",MAX(D53:E53),LARGE(D53:F53,2)))),"N"))</f>
        <v/>
      </c>
      <c r="I53" s="170" t="str">
        <f>IF(B53="","",IF(AND(H53="",H54=""),"",výpočty!H52))</f>
        <v/>
      </c>
    </row>
    <row r="54" spans="1:9" ht="16.5" customHeight="1" thickBot="1" x14ac:dyDescent="0.3">
      <c r="A54" s="168"/>
      <c r="B54" s="171"/>
      <c r="C54" s="25" t="s">
        <v>70</v>
      </c>
      <c r="D54" s="26"/>
      <c r="E54" s="27"/>
      <c r="F54" s="28"/>
      <c r="G54" s="29"/>
      <c r="H54" s="138" t="str">
        <f t="shared" ref="H54" si="47">IF(B53="","",IF(G54="",IF(SUM(D$5:F$84)=0,"",IF(SUM(D54:F54)=0,"dnf",IF(F54="",MAX(D54:E54),LARGE(D54:F54,2)))),"N"))</f>
        <v/>
      </c>
      <c r="I54" s="170"/>
    </row>
    <row r="55" spans="1:9" ht="16.5" customHeight="1" thickBot="1" x14ac:dyDescent="0.3">
      <c r="A55" s="168">
        <v>26</v>
      </c>
      <c r="B55" s="171" t="str">
        <f>IF(Celkové!B54="","",Celkové!B54)</f>
        <v/>
      </c>
      <c r="C55" s="20" t="s">
        <v>69</v>
      </c>
      <c r="D55" s="21"/>
      <c r="E55" s="22"/>
      <c r="F55" s="23"/>
      <c r="G55" s="24"/>
      <c r="H55" s="137" t="str">
        <f t="shared" ref="H55" si="48">IF(B55="","",IF(G55="",IF(SUM(D$5:F$84)=0,"",IF(SUM(D55:F55)=0,"dnf",IF(F55="",MAX(D55:E55),LARGE(D55:F55,2)))),"N"))</f>
        <v/>
      </c>
      <c r="I55" s="170" t="str">
        <f>IF(B55="","",IF(AND(H55="",H56=""),"",výpočty!H54))</f>
        <v/>
      </c>
    </row>
    <row r="56" spans="1:9" ht="16.5" customHeight="1" thickBot="1" x14ac:dyDescent="0.3">
      <c r="A56" s="168"/>
      <c r="B56" s="171"/>
      <c r="C56" s="25" t="s">
        <v>70</v>
      </c>
      <c r="D56" s="26"/>
      <c r="E56" s="27"/>
      <c r="F56" s="28"/>
      <c r="G56" s="29"/>
      <c r="H56" s="138" t="str">
        <f t="shared" ref="H56" si="49">IF(B55="","",IF(G56="",IF(SUM(D$5:F$84)=0,"",IF(SUM(D56:F56)=0,"dnf",IF(F56="",MAX(D56:E56),LARGE(D56:F56,2)))),"N"))</f>
        <v/>
      </c>
      <c r="I56" s="170"/>
    </row>
    <row r="57" spans="1:9" ht="16.5" customHeight="1" thickBot="1" x14ac:dyDescent="0.3">
      <c r="A57" s="168">
        <v>27</v>
      </c>
      <c r="B57" s="171" t="str">
        <f>IF(Celkové!B56="","",Celkové!B56)</f>
        <v/>
      </c>
      <c r="C57" s="20" t="s">
        <v>69</v>
      </c>
      <c r="D57" s="21"/>
      <c r="E57" s="22"/>
      <c r="F57" s="23"/>
      <c r="G57" s="24"/>
      <c r="H57" s="137" t="str">
        <f t="shared" ref="H57" si="50">IF(B57="","",IF(G57="",IF(SUM(D$5:F$84)=0,"",IF(SUM(D57:F57)=0,"dnf",IF(F57="",MAX(D57:E57),LARGE(D57:F57,2)))),"N"))</f>
        <v/>
      </c>
      <c r="I57" s="170" t="str">
        <f>IF(B57="","",IF(AND(H57="",H58=""),"",výpočty!H56))</f>
        <v/>
      </c>
    </row>
    <row r="58" spans="1:9" ht="16.5" customHeight="1" thickBot="1" x14ac:dyDescent="0.3">
      <c r="A58" s="168"/>
      <c r="B58" s="171"/>
      <c r="C58" s="25" t="s">
        <v>70</v>
      </c>
      <c r="D58" s="26"/>
      <c r="E58" s="27"/>
      <c r="F58" s="28"/>
      <c r="G58" s="29"/>
      <c r="H58" s="138" t="str">
        <f t="shared" ref="H58" si="51">IF(B57="","",IF(G58="",IF(SUM(D$5:F$84)=0,"",IF(SUM(D58:F58)=0,"dnf",IF(F58="",MAX(D58:E58),LARGE(D58:F58,2)))),"N"))</f>
        <v/>
      </c>
      <c r="I58" s="170"/>
    </row>
    <row r="59" spans="1:9" ht="16.5" customHeight="1" thickBot="1" x14ac:dyDescent="0.3">
      <c r="A59" s="168">
        <v>28</v>
      </c>
      <c r="B59" s="171" t="str">
        <f>IF(Celkové!B58="","",Celkové!B58)</f>
        <v/>
      </c>
      <c r="C59" s="20" t="s">
        <v>69</v>
      </c>
      <c r="D59" s="21"/>
      <c r="E59" s="22"/>
      <c r="F59" s="23"/>
      <c r="G59" s="24"/>
      <c r="H59" s="137" t="str">
        <f t="shared" ref="H59" si="52">IF(B59="","",IF(G59="",IF(SUM(D$5:F$84)=0,"",IF(SUM(D59:F59)=0,"dnf",IF(F59="",MAX(D59:E59),LARGE(D59:F59,2)))),"N"))</f>
        <v/>
      </c>
      <c r="I59" s="170" t="str">
        <f>IF(B59="","",IF(AND(H59="",H60=""),"",výpočty!H58))</f>
        <v/>
      </c>
    </row>
    <row r="60" spans="1:9" ht="16.5" customHeight="1" thickBot="1" x14ac:dyDescent="0.3">
      <c r="A60" s="168"/>
      <c r="B60" s="171"/>
      <c r="C60" s="25" t="s">
        <v>70</v>
      </c>
      <c r="D60" s="26"/>
      <c r="E60" s="27"/>
      <c r="F60" s="28"/>
      <c r="G60" s="29"/>
      <c r="H60" s="138" t="str">
        <f t="shared" ref="H60" si="53">IF(B59="","",IF(G60="",IF(SUM(D$5:F$84)=0,"",IF(SUM(D60:F60)=0,"dnf",IF(F60="",MAX(D60:E60),LARGE(D60:F60,2)))),"N"))</f>
        <v/>
      </c>
      <c r="I60" s="170"/>
    </row>
    <row r="61" spans="1:9" ht="16.5" customHeight="1" thickBot="1" x14ac:dyDescent="0.3">
      <c r="A61" s="168">
        <v>29</v>
      </c>
      <c r="B61" s="171" t="str">
        <f>IF(Celkové!B60="","",Celkové!B60)</f>
        <v/>
      </c>
      <c r="C61" s="20" t="s">
        <v>69</v>
      </c>
      <c r="D61" s="21"/>
      <c r="E61" s="22"/>
      <c r="F61" s="23"/>
      <c r="G61" s="24"/>
      <c r="H61" s="137" t="str">
        <f t="shared" ref="H61" si="54">IF(B61="","",IF(G61="",IF(SUM(D$5:F$84)=0,"",IF(SUM(D61:F61)=0,"dnf",IF(F61="",MAX(D61:E61),LARGE(D61:F61,2)))),"N"))</f>
        <v/>
      </c>
      <c r="I61" s="170" t="str">
        <f>IF(B61="","",IF(AND(H61="",H62=""),"",výpočty!H60))</f>
        <v/>
      </c>
    </row>
    <row r="62" spans="1:9" ht="16.5" customHeight="1" thickBot="1" x14ac:dyDescent="0.3">
      <c r="A62" s="168"/>
      <c r="B62" s="171"/>
      <c r="C62" s="25" t="s">
        <v>70</v>
      </c>
      <c r="D62" s="26"/>
      <c r="E62" s="27"/>
      <c r="F62" s="28"/>
      <c r="G62" s="29"/>
      <c r="H62" s="138" t="str">
        <f t="shared" ref="H62" si="55">IF(B61="","",IF(G62="",IF(SUM(D$5:F$84)=0,"",IF(SUM(D62:F62)=0,"dnf",IF(F62="",MAX(D62:E62),LARGE(D62:F62,2)))),"N"))</f>
        <v/>
      </c>
      <c r="I62" s="170"/>
    </row>
    <row r="63" spans="1:9" ht="16.5" customHeight="1" thickBot="1" x14ac:dyDescent="0.3">
      <c r="A63" s="168">
        <v>30</v>
      </c>
      <c r="B63" s="174" t="str">
        <f>IF(Celkové!B62="","",Celkové!B62)</f>
        <v/>
      </c>
      <c r="C63" s="20" t="s">
        <v>69</v>
      </c>
      <c r="D63" s="21"/>
      <c r="E63" s="22"/>
      <c r="F63" s="23"/>
      <c r="G63" s="24"/>
      <c r="H63" s="137" t="str">
        <f t="shared" ref="H63" si="56">IF(B63="","",IF(G63="",IF(SUM(D$5:F$84)=0,"",IF(SUM(D63:F63)=0,"dnf",IF(F63="",MAX(D63:E63),LARGE(D63:F63,2)))),"N"))</f>
        <v/>
      </c>
      <c r="I63" s="170" t="str">
        <f>IF(B63="","",IF(AND(H63="",H64=""),"",výpočty!H62))</f>
        <v/>
      </c>
    </row>
    <row r="64" spans="1:9" ht="16.5" customHeight="1" thickBot="1" x14ac:dyDescent="0.3">
      <c r="A64" s="168"/>
      <c r="B64" s="174"/>
      <c r="C64" s="25" t="s">
        <v>70</v>
      </c>
      <c r="D64" s="26"/>
      <c r="E64" s="27"/>
      <c r="F64" s="28"/>
      <c r="G64" s="29"/>
      <c r="H64" s="138" t="str">
        <f t="shared" ref="H64" si="57">IF(B63="","",IF(G64="",IF(SUM(D$5:F$84)=0,"",IF(SUM(D64:F64)=0,"dnf",IF(F64="",MAX(D64:E64),LARGE(D64:F64,2)))),"N"))</f>
        <v/>
      </c>
      <c r="I64" s="170"/>
    </row>
    <row r="65" spans="1:9" ht="16.5" customHeight="1" thickBot="1" x14ac:dyDescent="0.3">
      <c r="A65" s="168">
        <v>31</v>
      </c>
      <c r="B65" s="174" t="str">
        <f>IF(Celkové!B64="","",Celkové!B64)</f>
        <v/>
      </c>
      <c r="C65" s="20" t="s">
        <v>69</v>
      </c>
      <c r="D65" s="21"/>
      <c r="E65" s="22"/>
      <c r="F65" s="23"/>
      <c r="G65" s="24"/>
      <c r="H65" s="137" t="str">
        <f t="shared" ref="H65" si="58">IF(B65="","",IF(G65="",IF(SUM(D$5:F$84)=0,"",IF(SUM(D65:F65)=0,"dnf",IF(F65="",MAX(D65:E65),LARGE(D65:F65,2)))),"N"))</f>
        <v/>
      </c>
      <c r="I65" s="170" t="str">
        <f>IF(B65="","",IF(AND(H65="",H66=""),"",výpočty!H64))</f>
        <v/>
      </c>
    </row>
    <row r="66" spans="1:9" ht="16.5" customHeight="1" thickBot="1" x14ac:dyDescent="0.3">
      <c r="A66" s="168"/>
      <c r="B66" s="174"/>
      <c r="C66" s="25" t="s">
        <v>70</v>
      </c>
      <c r="D66" s="26"/>
      <c r="E66" s="27"/>
      <c r="F66" s="28"/>
      <c r="G66" s="29"/>
      <c r="H66" s="138" t="str">
        <f t="shared" ref="H66" si="59">IF(B65="","",IF(G66="",IF(SUM(D$5:F$84)=0,"",IF(SUM(D66:F66)=0,"dnf",IF(F66="",MAX(D66:E66),LARGE(D66:F66,2)))),"N"))</f>
        <v/>
      </c>
      <c r="I66" s="170"/>
    </row>
    <row r="67" spans="1:9" ht="16.5" customHeight="1" thickBot="1" x14ac:dyDescent="0.3">
      <c r="A67" s="168">
        <v>32</v>
      </c>
      <c r="B67" s="174" t="str">
        <f>IF(Celkové!B66="","",Celkové!B66)</f>
        <v/>
      </c>
      <c r="C67" s="20" t="s">
        <v>69</v>
      </c>
      <c r="D67" s="21"/>
      <c r="E67" s="22"/>
      <c r="F67" s="23"/>
      <c r="G67" s="24"/>
      <c r="H67" s="137" t="str">
        <f t="shared" ref="H67" si="60">IF(B67="","",IF(G67="",IF(SUM(D$5:F$84)=0,"",IF(SUM(D67:F67)=0,"dnf",IF(F67="",MAX(D67:E67),LARGE(D67:F67,2)))),"N"))</f>
        <v/>
      </c>
      <c r="I67" s="170" t="str">
        <f>IF(B67="","",IF(AND(H67="",H68=""),"",výpočty!H66))</f>
        <v/>
      </c>
    </row>
    <row r="68" spans="1:9" ht="16.5" customHeight="1" thickBot="1" x14ac:dyDescent="0.3">
      <c r="A68" s="168"/>
      <c r="B68" s="174"/>
      <c r="C68" s="25" t="s">
        <v>70</v>
      </c>
      <c r="D68" s="26"/>
      <c r="E68" s="27"/>
      <c r="F68" s="28"/>
      <c r="G68" s="29"/>
      <c r="H68" s="138" t="str">
        <f t="shared" ref="H68" si="61">IF(B67="","",IF(G68="",IF(SUM(D$5:F$84)=0,"",IF(SUM(D68:F68)=0,"dnf",IF(F68="",MAX(D68:E68),LARGE(D68:F68,2)))),"N"))</f>
        <v/>
      </c>
      <c r="I68" s="170"/>
    </row>
    <row r="69" spans="1:9" ht="16.5" customHeight="1" thickBot="1" x14ac:dyDescent="0.3">
      <c r="A69" s="168">
        <v>33</v>
      </c>
      <c r="B69" s="174" t="str">
        <f>IF(Celkové!B68="","",Celkové!B68)</f>
        <v/>
      </c>
      <c r="C69" s="20" t="s">
        <v>69</v>
      </c>
      <c r="D69" s="21"/>
      <c r="E69" s="22"/>
      <c r="F69" s="23"/>
      <c r="G69" s="24"/>
      <c r="H69" s="137" t="str">
        <f t="shared" ref="H69" si="62">IF(B69="","",IF(G69="",IF(SUM(D$5:F$84)=0,"",IF(SUM(D69:F69)=0,"dnf",IF(F69="",MAX(D69:E69),LARGE(D69:F69,2)))),"N"))</f>
        <v/>
      </c>
      <c r="I69" s="170" t="str">
        <f>IF(B69="","",IF(AND(H69="",H70=""),"",výpočty!H68))</f>
        <v/>
      </c>
    </row>
    <row r="70" spans="1:9" ht="16.5" customHeight="1" thickBot="1" x14ac:dyDescent="0.3">
      <c r="A70" s="168"/>
      <c r="B70" s="174"/>
      <c r="C70" s="25" t="s">
        <v>70</v>
      </c>
      <c r="D70" s="26"/>
      <c r="E70" s="27"/>
      <c r="F70" s="28"/>
      <c r="G70" s="29"/>
      <c r="H70" s="138" t="str">
        <f t="shared" ref="H70" si="63">IF(B69="","",IF(G70="",IF(SUM(D$5:F$84)=0,"",IF(SUM(D70:F70)=0,"dnf",IF(F70="",MAX(D70:E70),LARGE(D70:F70,2)))),"N"))</f>
        <v/>
      </c>
      <c r="I70" s="170"/>
    </row>
    <row r="71" spans="1:9" ht="16.5" customHeight="1" thickBot="1" x14ac:dyDescent="0.3">
      <c r="A71" s="168">
        <v>34</v>
      </c>
      <c r="B71" s="174" t="str">
        <f>IF(Celkové!B70="","",Celkové!B70)</f>
        <v/>
      </c>
      <c r="C71" s="20" t="s">
        <v>69</v>
      </c>
      <c r="D71" s="21"/>
      <c r="E71" s="22"/>
      <c r="F71" s="23"/>
      <c r="G71" s="24"/>
      <c r="H71" s="137" t="str">
        <f t="shared" ref="H71" si="64">IF(B71="","",IF(G71="",IF(SUM(D$5:F$84)=0,"",IF(SUM(D71:F71)=0,"dnf",IF(F71="",MAX(D71:E71),LARGE(D71:F71,2)))),"N"))</f>
        <v/>
      </c>
      <c r="I71" s="170" t="str">
        <f>IF(B71="","",IF(AND(H71="",H72=""),"",výpočty!H70))</f>
        <v/>
      </c>
    </row>
    <row r="72" spans="1:9" ht="16.5" customHeight="1" thickBot="1" x14ac:dyDescent="0.3">
      <c r="A72" s="168"/>
      <c r="B72" s="174"/>
      <c r="C72" s="25" t="s">
        <v>70</v>
      </c>
      <c r="D72" s="26"/>
      <c r="E72" s="27"/>
      <c r="F72" s="28"/>
      <c r="G72" s="29"/>
      <c r="H72" s="138" t="str">
        <f t="shared" ref="H72" si="65">IF(B71="","",IF(G72="",IF(SUM(D$5:F$84)=0,"",IF(SUM(D72:F72)=0,"dnf",IF(F72="",MAX(D72:E72),LARGE(D72:F72,2)))),"N"))</f>
        <v/>
      </c>
      <c r="I72" s="170"/>
    </row>
    <row r="73" spans="1:9" ht="16.5" customHeight="1" thickBot="1" x14ac:dyDescent="0.3">
      <c r="A73" s="168">
        <v>35</v>
      </c>
      <c r="B73" s="174" t="str">
        <f>IF(Celkové!B72="","",Celkové!B72)</f>
        <v/>
      </c>
      <c r="C73" s="20" t="s">
        <v>69</v>
      </c>
      <c r="D73" s="21"/>
      <c r="E73" s="22"/>
      <c r="F73" s="23"/>
      <c r="G73" s="24"/>
      <c r="H73" s="137" t="str">
        <f t="shared" ref="H73" si="66">IF(B73="","",IF(G73="",IF(SUM(D$5:F$84)=0,"",IF(SUM(D73:F73)=0,"dnf",IF(F73="",MAX(D73:E73),LARGE(D73:F73,2)))),"N"))</f>
        <v/>
      </c>
      <c r="I73" s="170" t="str">
        <f>IF(B73="","",IF(AND(H73="",H74=""),"",výpočty!H72))</f>
        <v/>
      </c>
    </row>
    <row r="74" spans="1:9" ht="16.5" customHeight="1" thickBot="1" x14ac:dyDescent="0.3">
      <c r="A74" s="168"/>
      <c r="B74" s="174"/>
      <c r="C74" s="25" t="s">
        <v>70</v>
      </c>
      <c r="D74" s="26"/>
      <c r="E74" s="27"/>
      <c r="F74" s="28"/>
      <c r="G74" s="29"/>
      <c r="H74" s="138" t="str">
        <f t="shared" ref="H74" si="67">IF(B73="","",IF(G74="",IF(SUM(D$5:F$84)=0,"",IF(SUM(D74:F74)=0,"dnf",IF(F74="",MAX(D74:E74),LARGE(D74:F74,2)))),"N"))</f>
        <v/>
      </c>
      <c r="I74" s="170"/>
    </row>
    <row r="75" spans="1:9" ht="16.5" customHeight="1" thickBot="1" x14ac:dyDescent="0.3">
      <c r="A75" s="168">
        <v>36</v>
      </c>
      <c r="B75" s="174" t="str">
        <f>IF(Celkové!B74="","",Celkové!B74)</f>
        <v/>
      </c>
      <c r="C75" s="20" t="s">
        <v>69</v>
      </c>
      <c r="D75" s="21"/>
      <c r="E75" s="22"/>
      <c r="F75" s="23"/>
      <c r="G75" s="24"/>
      <c r="H75" s="137" t="str">
        <f t="shared" ref="H75" si="68">IF(B75="","",IF(G75="",IF(SUM(D$5:F$84)=0,"",IF(SUM(D75:F75)=0,"dnf",IF(F75="",MAX(D75:E75),LARGE(D75:F75,2)))),"N"))</f>
        <v/>
      </c>
      <c r="I75" s="170" t="str">
        <f>IF(B75="","",IF(AND(H75="",H76=""),"",výpočty!H74))</f>
        <v/>
      </c>
    </row>
    <row r="76" spans="1:9" ht="16.5" customHeight="1" thickBot="1" x14ac:dyDescent="0.3">
      <c r="A76" s="168"/>
      <c r="B76" s="174"/>
      <c r="C76" s="25" t="s">
        <v>70</v>
      </c>
      <c r="D76" s="26"/>
      <c r="E76" s="27"/>
      <c r="F76" s="28"/>
      <c r="G76" s="29"/>
      <c r="H76" s="138" t="str">
        <f t="shared" ref="H76" si="69">IF(B75="","",IF(G76="",IF(SUM(D$5:F$84)=0,"",IF(SUM(D76:F76)=0,"dnf",IF(F76="",MAX(D76:E76),LARGE(D76:F76,2)))),"N"))</f>
        <v/>
      </c>
      <c r="I76" s="170"/>
    </row>
    <row r="77" spans="1:9" ht="16.5" customHeight="1" thickBot="1" x14ac:dyDescent="0.3">
      <c r="A77" s="168">
        <v>37</v>
      </c>
      <c r="B77" s="174" t="str">
        <f>IF(Celkové!B76="","",Celkové!B76)</f>
        <v/>
      </c>
      <c r="C77" s="20" t="s">
        <v>69</v>
      </c>
      <c r="D77" s="21"/>
      <c r="E77" s="22"/>
      <c r="F77" s="23"/>
      <c r="G77" s="24"/>
      <c r="H77" s="137" t="str">
        <f t="shared" ref="H77" si="70">IF(B77="","",IF(G77="",IF(SUM(D$5:F$84)=0,"",IF(SUM(D77:F77)=0,"dnf",IF(F77="",MAX(D77:E77),LARGE(D77:F77,2)))),"N"))</f>
        <v/>
      </c>
      <c r="I77" s="170" t="str">
        <f>IF(B77="","",IF(AND(H77="",H78=""),"",výpočty!H76))</f>
        <v/>
      </c>
    </row>
    <row r="78" spans="1:9" ht="16.5" customHeight="1" thickBot="1" x14ac:dyDescent="0.3">
      <c r="A78" s="168"/>
      <c r="B78" s="174"/>
      <c r="C78" s="25" t="s">
        <v>70</v>
      </c>
      <c r="D78" s="26"/>
      <c r="E78" s="27"/>
      <c r="F78" s="28"/>
      <c r="G78" s="29"/>
      <c r="H78" s="138" t="str">
        <f t="shared" ref="H78" si="71">IF(B77="","",IF(G78="",IF(SUM(D$5:F$84)=0,"",IF(SUM(D78:F78)=0,"dnf",IF(F78="",MAX(D78:E78),LARGE(D78:F78,2)))),"N"))</f>
        <v/>
      </c>
      <c r="I78" s="170"/>
    </row>
    <row r="79" spans="1:9" ht="16.5" customHeight="1" thickBot="1" x14ac:dyDescent="0.3">
      <c r="A79" s="168">
        <v>38</v>
      </c>
      <c r="B79" s="174" t="str">
        <f>IF(Celkové!B78="","",Celkové!B78)</f>
        <v/>
      </c>
      <c r="C79" s="20" t="s">
        <v>69</v>
      </c>
      <c r="D79" s="21"/>
      <c r="E79" s="22"/>
      <c r="F79" s="23"/>
      <c r="G79" s="24"/>
      <c r="H79" s="137" t="str">
        <f t="shared" ref="H79" si="72">IF(B79="","",IF(G79="",IF(SUM(D$5:F$84)=0,"",IF(SUM(D79:F79)=0,"dnf",IF(F79="",MAX(D79:E79),LARGE(D79:F79,2)))),"N"))</f>
        <v/>
      </c>
      <c r="I79" s="170" t="str">
        <f>IF(B79="","",IF(AND(H79="",H80=""),"",výpočty!H78))</f>
        <v/>
      </c>
    </row>
    <row r="80" spans="1:9" ht="16.5" customHeight="1" thickBot="1" x14ac:dyDescent="0.3">
      <c r="A80" s="168"/>
      <c r="B80" s="174"/>
      <c r="C80" s="25" t="s">
        <v>70</v>
      </c>
      <c r="D80" s="26"/>
      <c r="E80" s="27"/>
      <c r="F80" s="28"/>
      <c r="G80" s="29"/>
      <c r="H80" s="138" t="str">
        <f t="shared" ref="H80" si="73">IF(B79="","",IF(G80="",IF(SUM(D$5:F$84)=0,"",IF(SUM(D80:F80)=0,"dnf",IF(F80="",MAX(D80:E80),LARGE(D80:F80,2)))),"N"))</f>
        <v/>
      </c>
      <c r="I80" s="170"/>
    </row>
    <row r="81" spans="1:9" ht="16.5" customHeight="1" thickBot="1" x14ac:dyDescent="0.3">
      <c r="A81" s="168">
        <v>39</v>
      </c>
      <c r="B81" s="174" t="str">
        <f>IF(Celkové!B80="","",Celkové!B80)</f>
        <v/>
      </c>
      <c r="C81" s="20" t="s">
        <v>69</v>
      </c>
      <c r="D81" s="21"/>
      <c r="E81" s="22"/>
      <c r="F81" s="23"/>
      <c r="G81" s="24"/>
      <c r="H81" s="137" t="str">
        <f t="shared" ref="H81" si="74">IF(B81="","",IF(G81="",IF(SUM(D$5:F$84)=0,"",IF(SUM(D81:F81)=0,"dnf",IF(F81="",MAX(D81:E81),LARGE(D81:F81,2)))),"N"))</f>
        <v/>
      </c>
      <c r="I81" s="170" t="str">
        <f>IF(B81="","",IF(AND(H81="",H82=""),"",výpočty!H80))</f>
        <v/>
      </c>
    </row>
    <row r="82" spans="1:9" ht="16.5" customHeight="1" thickBot="1" x14ac:dyDescent="0.3">
      <c r="A82" s="168"/>
      <c r="B82" s="174"/>
      <c r="C82" s="25" t="s">
        <v>70</v>
      </c>
      <c r="D82" s="26"/>
      <c r="E82" s="27"/>
      <c r="F82" s="28"/>
      <c r="G82" s="29"/>
      <c r="H82" s="138" t="str">
        <f t="shared" ref="H82" si="75">IF(B81="","",IF(G82="",IF(SUM(D$5:F$84)=0,"",IF(SUM(D82:F82)=0,"dnf",IF(F82="",MAX(D82:E82),LARGE(D82:F82,2)))),"N"))</f>
        <v/>
      </c>
      <c r="I82" s="170"/>
    </row>
    <row r="83" spans="1:9" ht="16.5" customHeight="1" thickBot="1" x14ac:dyDescent="0.3">
      <c r="A83" s="168">
        <v>40</v>
      </c>
      <c r="B83" s="174" t="str">
        <f>IF(Celkové!B82="","",Celkové!B82)</f>
        <v/>
      </c>
      <c r="C83" s="20" t="s">
        <v>69</v>
      </c>
      <c r="D83" s="21"/>
      <c r="E83" s="22"/>
      <c r="F83" s="23"/>
      <c r="G83" s="24"/>
      <c r="H83" s="137" t="str">
        <f t="shared" ref="H83" si="76">IF(B83="","",IF(G83="",IF(SUM(D$5:F$84)=0,"",IF(SUM(D83:F83)=0,"dnf",IF(F83="",MAX(D83:E83),LARGE(D83:F83,2)))),"N"))</f>
        <v/>
      </c>
      <c r="I83" s="170" t="str">
        <f>IF(B83="","",IF(AND(H83="",H84=""),"",výpočty!H82))</f>
        <v/>
      </c>
    </row>
    <row r="84" spans="1:9" ht="16.5" customHeight="1" thickBot="1" x14ac:dyDescent="0.3">
      <c r="A84" s="168"/>
      <c r="B84" s="174"/>
      <c r="C84" s="25" t="s">
        <v>70</v>
      </c>
      <c r="D84" s="26"/>
      <c r="E84" s="27"/>
      <c r="F84" s="28"/>
      <c r="G84" s="29"/>
      <c r="H84" s="138" t="str">
        <f t="shared" ref="H84" si="77">IF(B83="","",IF(G84="",IF(SUM(D$5:F$84)=0,"",IF(SUM(D84:F84)=0,"dnf",IF(F84="",MAX(D84:E84),LARGE(D84:F84,2)))),"N"))</f>
        <v/>
      </c>
      <c r="I84" s="170"/>
    </row>
  </sheetData>
  <sheetProtection selectLockedCells="1" selectUnlockedCells="1"/>
  <mergeCells count="129">
    <mergeCell ref="A83:A84"/>
    <mergeCell ref="B83:B84"/>
    <mergeCell ref="I83:I84"/>
    <mergeCell ref="A77:A78"/>
    <mergeCell ref="B77:B78"/>
    <mergeCell ref="I77:I78"/>
    <mergeCell ref="A79:A80"/>
    <mergeCell ref="B79:B80"/>
    <mergeCell ref="I79:I80"/>
    <mergeCell ref="A81:A82"/>
    <mergeCell ref="B81:B82"/>
    <mergeCell ref="I81:I82"/>
    <mergeCell ref="A71:A72"/>
    <mergeCell ref="B71:B72"/>
    <mergeCell ref="I71:I72"/>
    <mergeCell ref="A73:A74"/>
    <mergeCell ref="B73:B74"/>
    <mergeCell ref="I73:I74"/>
    <mergeCell ref="A75:A76"/>
    <mergeCell ref="B75:B76"/>
    <mergeCell ref="I75:I76"/>
    <mergeCell ref="A65:A66"/>
    <mergeCell ref="B65:B66"/>
    <mergeCell ref="I65:I66"/>
    <mergeCell ref="A67:A68"/>
    <mergeCell ref="B67:B68"/>
    <mergeCell ref="I67:I68"/>
    <mergeCell ref="A69:A70"/>
    <mergeCell ref="B69:B70"/>
    <mergeCell ref="I69:I70"/>
    <mergeCell ref="A59:A60"/>
    <mergeCell ref="B59:B60"/>
    <mergeCell ref="I59:I60"/>
    <mergeCell ref="A61:A62"/>
    <mergeCell ref="B61:B62"/>
    <mergeCell ref="I61:I62"/>
    <mergeCell ref="A63:A64"/>
    <mergeCell ref="B63:B64"/>
    <mergeCell ref="I63:I64"/>
    <mergeCell ref="A53:A54"/>
    <mergeCell ref="B53:B54"/>
    <mergeCell ref="I53:I54"/>
    <mergeCell ref="A55:A56"/>
    <mergeCell ref="B55:B56"/>
    <mergeCell ref="I55:I56"/>
    <mergeCell ref="A57:A58"/>
    <mergeCell ref="B57:B58"/>
    <mergeCell ref="I57:I58"/>
    <mergeCell ref="A47:A48"/>
    <mergeCell ref="B47:B48"/>
    <mergeCell ref="I47:I48"/>
    <mergeCell ref="A49:A50"/>
    <mergeCell ref="B49:B50"/>
    <mergeCell ref="I49:I50"/>
    <mergeCell ref="A51:A52"/>
    <mergeCell ref="B51:B52"/>
    <mergeCell ref="I51:I52"/>
    <mergeCell ref="A41:A42"/>
    <mergeCell ref="B41:B42"/>
    <mergeCell ref="I41:I42"/>
    <mergeCell ref="A43:A44"/>
    <mergeCell ref="B43:B44"/>
    <mergeCell ref="I43:I44"/>
    <mergeCell ref="A45:A46"/>
    <mergeCell ref="B45:B46"/>
    <mergeCell ref="I45:I46"/>
    <mergeCell ref="A35:A36"/>
    <mergeCell ref="B35:B36"/>
    <mergeCell ref="I35:I36"/>
    <mergeCell ref="A37:A38"/>
    <mergeCell ref="B37:B38"/>
    <mergeCell ref="I37:I38"/>
    <mergeCell ref="A39:A40"/>
    <mergeCell ref="B39:B40"/>
    <mergeCell ref="I39:I40"/>
    <mergeCell ref="A29:A30"/>
    <mergeCell ref="B29:B30"/>
    <mergeCell ref="I29:I30"/>
    <mergeCell ref="A31:A32"/>
    <mergeCell ref="B31:B32"/>
    <mergeCell ref="I31:I32"/>
    <mergeCell ref="A33:A34"/>
    <mergeCell ref="B33:B34"/>
    <mergeCell ref="I33:I34"/>
    <mergeCell ref="A23:A24"/>
    <mergeCell ref="B23:B24"/>
    <mergeCell ref="I23:I24"/>
    <mergeCell ref="A25:A26"/>
    <mergeCell ref="B25:B26"/>
    <mergeCell ref="I25:I26"/>
    <mergeCell ref="A27:A28"/>
    <mergeCell ref="B27:B28"/>
    <mergeCell ref="I27:I28"/>
    <mergeCell ref="A17:A18"/>
    <mergeCell ref="B17:B18"/>
    <mergeCell ref="I17:I18"/>
    <mergeCell ref="A19:A20"/>
    <mergeCell ref="B19:B20"/>
    <mergeCell ref="I19:I20"/>
    <mergeCell ref="A21:A22"/>
    <mergeCell ref="B21:B22"/>
    <mergeCell ref="I21:I22"/>
    <mergeCell ref="A11:A12"/>
    <mergeCell ref="B11:B12"/>
    <mergeCell ref="I11:I12"/>
    <mergeCell ref="A13:A14"/>
    <mergeCell ref="B13:B14"/>
    <mergeCell ref="I13:I14"/>
    <mergeCell ref="A15:A16"/>
    <mergeCell ref="B15:B16"/>
    <mergeCell ref="I15:I16"/>
    <mergeCell ref="A5:A6"/>
    <mergeCell ref="B5:B6"/>
    <mergeCell ref="I5:I6"/>
    <mergeCell ref="A7:A8"/>
    <mergeCell ref="B7:B8"/>
    <mergeCell ref="I7:I8"/>
    <mergeCell ref="A9:A10"/>
    <mergeCell ref="B9:B10"/>
    <mergeCell ref="I9:I10"/>
    <mergeCell ref="D1:F1"/>
    <mergeCell ref="G1:G4"/>
    <mergeCell ref="H1:I1"/>
    <mergeCell ref="A2:C3"/>
    <mergeCell ref="D2:D4"/>
    <mergeCell ref="E2:E4"/>
    <mergeCell ref="F2:F4"/>
    <mergeCell ref="H2:H4"/>
    <mergeCell ref="I2:I4"/>
  </mergeCells>
  <phoneticPr fontId="12" type="noConversion"/>
  <pageMargins left="0.3" right="0.25" top="0.73055555555555562" bottom="0.47013888888888888" header="0.34027777777777779" footer="0.51180555555555551"/>
  <pageSetup paperSize="9" scale="97" firstPageNumber="0" orientation="portrait" horizontalDpi="4294967293" verticalDpi="300" r:id="rId1"/>
  <headerFooter alignWithMargins="0">
    <oddHeader>&amp;L&amp;12&amp;D&amp;C&amp;14&amp;F&amp;R&amp;12&amp;P/&amp;N</oddHead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31" sqref="F31"/>
    </sheetView>
  </sheetViews>
  <sheetFormatPr defaultRowHeight="13.2" x14ac:dyDescent="0.25"/>
  <cols>
    <col min="1" max="1" width="5.33203125" customWidth="1"/>
    <col min="2" max="2" width="18.88671875" customWidth="1"/>
    <col min="3" max="3" width="7.88671875" customWidth="1"/>
    <col min="4" max="4" width="6.44140625" style="40" customWidth="1"/>
    <col min="5" max="5" width="6.5546875" style="40" customWidth="1"/>
    <col min="6" max="7" width="6.44140625" style="40" customWidth="1"/>
    <col min="8" max="19" width="6" customWidth="1"/>
    <col min="20" max="20" width="7.88671875" customWidth="1"/>
    <col min="21" max="21" width="7.44140625" customWidth="1"/>
  </cols>
  <sheetData>
    <row r="1" spans="1:21" ht="19.5" customHeight="1" x14ac:dyDescent="0.25">
      <c r="A1" s="184" t="s">
        <v>71</v>
      </c>
      <c r="B1" s="184"/>
      <c r="C1" s="184"/>
      <c r="D1" s="185" t="s">
        <v>72</v>
      </c>
      <c r="E1" s="185"/>
      <c r="F1" s="185"/>
      <c r="G1" s="185"/>
      <c r="H1" s="186" t="s">
        <v>73</v>
      </c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7" t="s">
        <v>74</v>
      </c>
      <c r="U1" s="187"/>
    </row>
    <row r="2" spans="1:21" ht="18.75" customHeight="1" x14ac:dyDescent="0.25">
      <c r="A2" s="184"/>
      <c r="B2" s="184"/>
      <c r="C2" s="184"/>
      <c r="D2" s="185"/>
      <c r="E2" s="185"/>
      <c r="F2" s="185"/>
      <c r="G2" s="185"/>
      <c r="H2" s="188" t="s">
        <v>75</v>
      </c>
      <c r="I2" s="177" t="s">
        <v>76</v>
      </c>
      <c r="J2" s="177" t="s">
        <v>77</v>
      </c>
      <c r="K2" s="177" t="s">
        <v>78</v>
      </c>
      <c r="L2" s="177" t="s">
        <v>79</v>
      </c>
      <c r="M2" s="177" t="s">
        <v>80</v>
      </c>
      <c r="N2" s="177" t="s">
        <v>81</v>
      </c>
      <c r="O2" s="177" t="s">
        <v>82</v>
      </c>
      <c r="P2" s="177" t="s">
        <v>83</v>
      </c>
      <c r="Q2" s="177" t="s">
        <v>84</v>
      </c>
      <c r="R2" s="177" t="s">
        <v>85</v>
      </c>
      <c r="S2" s="178" t="s">
        <v>86</v>
      </c>
      <c r="T2" s="187"/>
      <c r="U2" s="187"/>
    </row>
    <row r="3" spans="1:21" ht="36.75" customHeight="1" x14ac:dyDescent="0.25">
      <c r="A3" s="179" t="str">
        <f>Celkové!B1</f>
        <v>KATEGORIE: starší</v>
      </c>
      <c r="B3" s="179"/>
      <c r="C3" s="179"/>
      <c r="D3" s="180" t="s">
        <v>87</v>
      </c>
      <c r="E3" s="181" t="s">
        <v>88</v>
      </c>
      <c r="F3" s="181" t="s">
        <v>89</v>
      </c>
      <c r="G3" s="189" t="s">
        <v>90</v>
      </c>
      <c r="H3" s="188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8"/>
      <c r="T3" s="190" t="s">
        <v>91</v>
      </c>
      <c r="U3" s="191" t="s">
        <v>92</v>
      </c>
    </row>
    <row r="4" spans="1:21" ht="35.25" customHeight="1" x14ac:dyDescent="0.25">
      <c r="A4" s="41" t="s">
        <v>93</v>
      </c>
      <c r="B4" s="42" t="s">
        <v>68</v>
      </c>
      <c r="C4" s="43" t="s">
        <v>94</v>
      </c>
      <c r="D4" s="180"/>
      <c r="E4" s="181"/>
      <c r="F4" s="181"/>
      <c r="G4" s="189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8"/>
      <c r="T4" s="190"/>
      <c r="U4" s="191"/>
    </row>
    <row r="5" spans="1:21" ht="21" customHeight="1" x14ac:dyDescent="0.25">
      <c r="A5" s="182">
        <v>1</v>
      </c>
      <c r="B5" s="183" t="str">
        <f>IF(Celkové!B4="","",Celkové!B4)</f>
        <v>Lubina</v>
      </c>
      <c r="C5" s="8" t="s">
        <v>54</v>
      </c>
      <c r="D5" s="44">
        <v>78.510000000000005</v>
      </c>
      <c r="E5" s="45">
        <v>78.510000000000005</v>
      </c>
      <c r="F5" s="46">
        <v>78.33</v>
      </c>
      <c r="G5" s="139">
        <f>IF(B5="","",IF(AND(D5="",D6=""),"",IF(OR(D5="N",E5="n",F5="n"),"N",IF(D5="","dnf",IF(F5="",MAX(D5:E5),LARGE(D5:F5,2))))))</f>
        <v>78.510000000000005</v>
      </c>
      <c r="H5" s="47"/>
      <c r="I5" s="45"/>
      <c r="J5" s="45"/>
      <c r="K5" s="45"/>
      <c r="L5" s="45"/>
      <c r="M5" s="45"/>
      <c r="N5" s="45"/>
      <c r="O5" s="45"/>
      <c r="P5" s="45"/>
      <c r="Q5" s="45"/>
      <c r="R5" s="45"/>
      <c r="S5" s="48"/>
      <c r="T5" s="141">
        <f>IF(G5="","",IF(D5="","",IF(G5="N","N",IF(G5="dnf","dnf",SUM(G5:S5)))))</f>
        <v>78.510000000000005</v>
      </c>
      <c r="U5" s="151">
        <f>IF(B5="","",IF(AND(G5="",G6=""),"",Celkové!G4))</f>
        <v>8</v>
      </c>
    </row>
    <row r="6" spans="1:21" ht="21" customHeight="1" x14ac:dyDescent="0.25">
      <c r="A6" s="182"/>
      <c r="B6" s="183"/>
      <c r="C6" s="12" t="s">
        <v>58</v>
      </c>
      <c r="D6" s="49">
        <v>64.97</v>
      </c>
      <c r="E6" s="50">
        <v>64.91</v>
      </c>
      <c r="F6" s="51">
        <v>65</v>
      </c>
      <c r="G6" s="140">
        <f>IF(B5="","",IF(AND(D6="",D5=""),"",IF(OR(D6="N",E6="n",F6="n"),"N",IF(D6="","dnf",IF(F6="",MAX(D6:E6),LARGE(D6:F6,2))))))</f>
        <v>64.97</v>
      </c>
      <c r="H6" s="52"/>
      <c r="I6" s="50"/>
      <c r="J6" s="50"/>
      <c r="K6" s="50"/>
      <c r="L6" s="50"/>
      <c r="M6" s="50"/>
      <c r="N6" s="50"/>
      <c r="O6" s="50"/>
      <c r="P6" s="50"/>
      <c r="Q6" s="50"/>
      <c r="R6" s="50"/>
      <c r="S6" s="53"/>
      <c r="T6" s="142">
        <f>IF(G6="","",IF(D6="","",IF(G6="N","N",IF(G6="dnf","dnf",SUM(G6:S6)))))</f>
        <v>64.97</v>
      </c>
      <c r="U6" s="151"/>
    </row>
    <row r="7" spans="1:21" ht="21" customHeight="1" x14ac:dyDescent="0.25">
      <c r="A7" s="182">
        <f>A5+1</f>
        <v>2</v>
      </c>
      <c r="B7" s="183" t="str">
        <f>IF(Celkové!B6="","",Celkové!B6)</f>
        <v>Výškovice</v>
      </c>
      <c r="C7" s="8" t="s">
        <v>54</v>
      </c>
      <c r="D7" s="44">
        <v>58.63</v>
      </c>
      <c r="E7" s="45">
        <v>58.47</v>
      </c>
      <c r="F7" s="48">
        <v>58.6</v>
      </c>
      <c r="G7" s="139">
        <f t="shared" ref="G7" si="0">IF(B7="","",IF(AND(D7="",D8=""),"",IF(OR(D7="N",E7="n",F7="n"),"N",IF(D7="","dnf",IF(F7="",MAX(D7:E7),LARGE(D7:F7,2))))))</f>
        <v>58.6</v>
      </c>
      <c r="H7" s="47"/>
      <c r="I7" s="45"/>
      <c r="J7" s="45"/>
      <c r="K7" s="45"/>
      <c r="L7" s="45"/>
      <c r="M7" s="45"/>
      <c r="N7" s="45"/>
      <c r="O7" s="45"/>
      <c r="P7" s="45"/>
      <c r="Q7" s="45"/>
      <c r="R7" s="45"/>
      <c r="S7" s="48"/>
      <c r="T7" s="141">
        <f t="shared" ref="T7:T70" si="1">IF(G7="","",IF(D7="","",IF(G7="N","N",IF(G7="dnf","dnf",SUM(G7:S7)))))</f>
        <v>58.6</v>
      </c>
      <c r="U7" s="151">
        <f>IF(B7="","",IF(AND(G7="",G8=""),"",Celkové!G6))</f>
        <v>3</v>
      </c>
    </row>
    <row r="8" spans="1:21" ht="21" customHeight="1" x14ac:dyDescent="0.25">
      <c r="A8" s="182"/>
      <c r="B8" s="183"/>
      <c r="C8" s="12" t="s">
        <v>58</v>
      </c>
      <c r="D8" s="49"/>
      <c r="E8" s="50"/>
      <c r="F8" s="53"/>
      <c r="G8" s="140" t="str">
        <f t="shared" ref="G8" si="2">IF(B7="","",IF(AND(D8="",D7=""),"",IF(OR(D8="N",E8="n",F8="n"),"N",IF(D8="","dnf",IF(F8="",MAX(D8:E8),LARGE(D8:F8,2))))))</f>
        <v>dnf</v>
      </c>
      <c r="H8" s="52"/>
      <c r="I8" s="50"/>
      <c r="J8" s="50"/>
      <c r="K8" s="50"/>
      <c r="L8" s="50"/>
      <c r="M8" s="50"/>
      <c r="N8" s="50"/>
      <c r="O8" s="50"/>
      <c r="P8" s="50"/>
      <c r="Q8" s="50"/>
      <c r="R8" s="50"/>
      <c r="S8" s="53"/>
      <c r="T8" s="142" t="str">
        <f t="shared" si="1"/>
        <v/>
      </c>
      <c r="U8" s="151"/>
    </row>
    <row r="9" spans="1:21" ht="21" customHeight="1" x14ac:dyDescent="0.25">
      <c r="A9" s="182">
        <f>A7+1</f>
        <v>3</v>
      </c>
      <c r="B9" s="183" t="str">
        <f>IF(Celkové!B8="","",Celkové!B8)</f>
        <v>Stará Ves</v>
      </c>
      <c r="C9" s="8" t="s">
        <v>54</v>
      </c>
      <c r="D9" s="44">
        <v>73.73</v>
      </c>
      <c r="E9" s="45">
        <v>73.739999999999995</v>
      </c>
      <c r="F9" s="48">
        <v>73.56</v>
      </c>
      <c r="G9" s="139">
        <f t="shared" ref="G9" si="3">IF(B9="","",IF(AND(D9="",D10=""),"",IF(OR(D9="N",E9="n",F9="n"),"N",IF(D9="","dnf",IF(F9="",MAX(D9:E9),LARGE(D9:F9,2))))))</f>
        <v>73.73</v>
      </c>
      <c r="H9" s="47"/>
      <c r="I9" s="45"/>
      <c r="J9" s="45"/>
      <c r="K9" s="45"/>
      <c r="L9" s="45"/>
      <c r="M9" s="45"/>
      <c r="N9" s="45">
        <v>10</v>
      </c>
      <c r="O9" s="45"/>
      <c r="P9" s="45"/>
      <c r="Q9" s="45"/>
      <c r="R9" s="45"/>
      <c r="S9" s="48"/>
      <c r="T9" s="141">
        <f t="shared" si="1"/>
        <v>83.73</v>
      </c>
      <c r="U9" s="151">
        <f>IF(B9="","",IF(AND(G9="",G10=""),"",Celkové!G8))</f>
        <v>12</v>
      </c>
    </row>
    <row r="10" spans="1:21" ht="21" customHeight="1" x14ac:dyDescent="0.25">
      <c r="A10" s="182"/>
      <c r="B10" s="183"/>
      <c r="C10" s="12" t="s">
        <v>58</v>
      </c>
      <c r="D10" s="49"/>
      <c r="E10" s="50"/>
      <c r="F10" s="53"/>
      <c r="G10" s="140" t="str">
        <f t="shared" ref="G10" si="4">IF(B9="","",IF(AND(D10="",D9=""),"",IF(OR(D10="N",E10="n",F10="n"),"N",IF(D10="","dnf",IF(F10="",MAX(D10:E10),LARGE(D10:F10,2))))))</f>
        <v>dnf</v>
      </c>
      <c r="H10" s="52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3"/>
      <c r="T10" s="142" t="str">
        <f t="shared" si="1"/>
        <v/>
      </c>
      <c r="U10" s="151"/>
    </row>
    <row r="11" spans="1:21" ht="21" customHeight="1" x14ac:dyDescent="0.25">
      <c r="A11" s="182">
        <f>A9+1</f>
        <v>4</v>
      </c>
      <c r="B11" s="183" t="str">
        <f>IF(Celkové!B10="","",Celkové!B10)</f>
        <v>Fulnek</v>
      </c>
      <c r="C11" s="8" t="s">
        <v>54</v>
      </c>
      <c r="D11" s="44">
        <v>69.45</v>
      </c>
      <c r="E11" s="45">
        <v>69.599999999999994</v>
      </c>
      <c r="F11" s="48">
        <v>69.5</v>
      </c>
      <c r="G11" s="139">
        <f t="shared" ref="G11" si="5">IF(B11="","",IF(AND(D11="",D12=""),"",IF(OR(D11="N",E11="n",F11="n"),"N",IF(D11="","dnf",IF(F11="",MAX(D11:E11),LARGE(D11:F11,2))))))</f>
        <v>69.5</v>
      </c>
      <c r="H11" s="47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8"/>
      <c r="T11" s="141">
        <f t="shared" si="1"/>
        <v>69.5</v>
      </c>
      <c r="U11" s="151">
        <f>IF(B11="","",IF(AND(G11="",G12=""),"",Celkové!G10))</f>
        <v>5</v>
      </c>
    </row>
    <row r="12" spans="1:21" ht="21" customHeight="1" x14ac:dyDescent="0.25">
      <c r="A12" s="182"/>
      <c r="B12" s="183"/>
      <c r="C12" s="12" t="s">
        <v>58</v>
      </c>
      <c r="D12" s="49">
        <v>60.47</v>
      </c>
      <c r="E12" s="50">
        <v>60.31</v>
      </c>
      <c r="F12" s="53">
        <v>60.44</v>
      </c>
      <c r="G12" s="140">
        <f t="shared" ref="G12" si="6">IF(B11="","",IF(AND(D12="",D11=""),"",IF(OR(D12="N",E12="n",F12="n"),"N",IF(D12="","dnf",IF(F12="",MAX(D12:E12),LARGE(D12:F12,2))))))</f>
        <v>60.44</v>
      </c>
      <c r="H12" s="52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3"/>
      <c r="T12" s="142">
        <f t="shared" si="1"/>
        <v>60.44</v>
      </c>
      <c r="U12" s="151"/>
    </row>
    <row r="13" spans="1:21" ht="21" customHeight="1" x14ac:dyDescent="0.25">
      <c r="A13" s="182">
        <f>A11+1</f>
        <v>5</v>
      </c>
      <c r="B13" s="183" t="str">
        <f>IF(Celkové!B12="","",Celkové!B12)</f>
        <v>Prchalov</v>
      </c>
      <c r="C13" s="8" t="s">
        <v>54</v>
      </c>
      <c r="D13" s="44">
        <v>59.07</v>
      </c>
      <c r="E13" s="45">
        <v>59.01</v>
      </c>
      <c r="F13" s="48">
        <v>59.2</v>
      </c>
      <c r="G13" s="139">
        <f t="shared" ref="G13" si="7">IF(B13="","",IF(AND(D13="",D14=""),"",IF(OR(D13="N",E13="n",F13="n"),"N",IF(D13="","dnf",IF(F13="",MAX(D13:E13),LARGE(D13:F13,2))))))</f>
        <v>59.07</v>
      </c>
      <c r="H13" s="47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8"/>
      <c r="T13" s="141">
        <f t="shared" si="1"/>
        <v>59.07</v>
      </c>
      <c r="U13" s="151">
        <f>IF(B13="","",IF(AND(G13="",G14=""),"",Celkové!G12))</f>
        <v>4</v>
      </c>
    </row>
    <row r="14" spans="1:21" ht="21" customHeight="1" x14ac:dyDescent="0.25">
      <c r="A14" s="182"/>
      <c r="B14" s="183"/>
      <c r="C14" s="12" t="s">
        <v>58</v>
      </c>
      <c r="D14" s="49"/>
      <c r="E14" s="50"/>
      <c r="F14" s="53"/>
      <c r="G14" s="140" t="str">
        <f t="shared" ref="G14" si="8">IF(B13="","",IF(AND(D14="",D13=""),"",IF(OR(D14="N",E14="n",F14="n"),"N",IF(D14="","dnf",IF(F14="",MAX(D14:E14),LARGE(D14:F14,2))))))</f>
        <v>dnf</v>
      </c>
      <c r="H14" s="52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3"/>
      <c r="T14" s="142" t="str">
        <f t="shared" si="1"/>
        <v/>
      </c>
      <c r="U14" s="151"/>
    </row>
    <row r="15" spans="1:21" ht="21" customHeight="1" x14ac:dyDescent="0.25">
      <c r="A15" s="182">
        <f>A13+1</f>
        <v>6</v>
      </c>
      <c r="B15" s="183" t="str">
        <f>IF(Celkové!B14="","",Celkové!B14)</f>
        <v>Mniší</v>
      </c>
      <c r="C15" s="8" t="s">
        <v>54</v>
      </c>
      <c r="D15" s="44">
        <v>61.07</v>
      </c>
      <c r="E15" s="45">
        <v>60.87</v>
      </c>
      <c r="F15" s="48">
        <v>60.9</v>
      </c>
      <c r="G15" s="139">
        <f t="shared" ref="G15" si="9">IF(B15="","",IF(AND(D15="",D16=""),"",IF(OR(D15="N",E15="n",F15="n"),"N",IF(D15="","dnf",IF(F15="",MAX(D15:E15),LARGE(D15:F15,2))))))</f>
        <v>60.9</v>
      </c>
      <c r="H15" s="47"/>
      <c r="I15" s="45"/>
      <c r="J15" s="45"/>
      <c r="K15" s="45"/>
      <c r="L15" s="45">
        <v>10</v>
      </c>
      <c r="M15" s="45"/>
      <c r="N15" s="45"/>
      <c r="O15" s="45"/>
      <c r="P15" s="45"/>
      <c r="Q15" s="45"/>
      <c r="R15" s="45"/>
      <c r="S15" s="48"/>
      <c r="T15" s="141">
        <f t="shared" si="1"/>
        <v>70.900000000000006</v>
      </c>
      <c r="U15" s="151">
        <f>IF(B15="","",IF(AND(G15="",G16=""),"",Celkové!G14))</f>
        <v>9</v>
      </c>
    </row>
    <row r="16" spans="1:21" ht="21" customHeight="1" x14ac:dyDescent="0.25">
      <c r="A16" s="182"/>
      <c r="B16" s="183"/>
      <c r="C16" s="12" t="s">
        <v>58</v>
      </c>
      <c r="D16" s="49"/>
      <c r="E16" s="50"/>
      <c r="F16" s="53"/>
      <c r="G16" s="140" t="str">
        <f t="shared" ref="G16" si="10">IF(B15="","",IF(AND(D16="",D15=""),"",IF(OR(D16="N",E16="n",F16="n"),"N",IF(D16="","dnf",IF(F16="",MAX(D16:E16),LARGE(D16:F16,2))))))</f>
        <v>dnf</v>
      </c>
      <c r="H16" s="52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3"/>
      <c r="T16" s="142" t="str">
        <f t="shared" si="1"/>
        <v/>
      </c>
      <c r="U16" s="151"/>
    </row>
    <row r="17" spans="1:21" ht="21" customHeight="1" x14ac:dyDescent="0.25">
      <c r="A17" s="182">
        <f>A15+1</f>
        <v>7</v>
      </c>
      <c r="B17" s="183" t="str">
        <f>IF(Celkové!B16="","",Celkové!B16)</f>
        <v>Frenštát p.R.</v>
      </c>
      <c r="C17" s="8" t="s">
        <v>54</v>
      </c>
      <c r="D17" s="44">
        <v>62.07</v>
      </c>
      <c r="E17" s="45">
        <v>62.02</v>
      </c>
      <c r="F17" s="48">
        <v>62.08</v>
      </c>
      <c r="G17" s="139">
        <f t="shared" ref="G17" si="11">IF(B17="","",IF(AND(D17="",D18=""),"",IF(OR(D17="N",E17="n",F17="n"),"N",IF(D17="","dnf",IF(F17="",MAX(D17:E17),LARGE(D17:F17,2))))))</f>
        <v>62.07</v>
      </c>
      <c r="H17" s="47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8"/>
      <c r="T17" s="141">
        <f t="shared" si="1"/>
        <v>62.07</v>
      </c>
      <c r="U17" s="151">
        <f>IF(B17="","",IF(AND(G17="",G18=""),"",Celkové!G16))</f>
        <v>6</v>
      </c>
    </row>
    <row r="18" spans="1:21" ht="21" customHeight="1" x14ac:dyDescent="0.25">
      <c r="A18" s="182"/>
      <c r="B18" s="183"/>
      <c r="C18" s="12" t="s">
        <v>58</v>
      </c>
      <c r="D18" s="49">
        <v>60.87</v>
      </c>
      <c r="E18" s="50">
        <v>61.03</v>
      </c>
      <c r="F18" s="53">
        <v>61</v>
      </c>
      <c r="G18" s="140">
        <f t="shared" ref="G18" si="12">IF(B17="","",IF(AND(D18="",D17=""),"",IF(OR(D18="N",E18="n",F18="n"),"N",IF(D18="","dnf",IF(F18="",MAX(D18:E18),LARGE(D18:F18,2))))))</f>
        <v>61</v>
      </c>
      <c r="H18" s="52"/>
      <c r="I18" s="50"/>
      <c r="J18" s="50"/>
      <c r="K18" s="50"/>
      <c r="L18" s="50"/>
      <c r="M18" s="50"/>
      <c r="N18" s="50"/>
      <c r="O18" s="50"/>
      <c r="P18" s="50">
        <v>10</v>
      </c>
      <c r="Q18" s="50"/>
      <c r="R18" s="50"/>
      <c r="S18" s="53"/>
      <c r="T18" s="142">
        <f t="shared" si="1"/>
        <v>71</v>
      </c>
      <c r="U18" s="151"/>
    </row>
    <row r="19" spans="1:21" ht="21" customHeight="1" x14ac:dyDescent="0.25">
      <c r="A19" s="182">
        <f>A17+1</f>
        <v>8</v>
      </c>
      <c r="B19" s="183" t="str">
        <f>IF(Celkové!B18="","",Celkové!B18)</f>
        <v>Olbramice</v>
      </c>
      <c r="C19" s="8" t="s">
        <v>54</v>
      </c>
      <c r="D19" s="44">
        <v>67.62</v>
      </c>
      <c r="E19" s="45">
        <v>67.5</v>
      </c>
      <c r="F19" s="48">
        <v>67.599999999999994</v>
      </c>
      <c r="G19" s="139">
        <f t="shared" ref="G19" si="13">IF(B19="","",IF(AND(D19="",D20=""),"",IF(OR(D19="N",E19="n",F19="n"),"N",IF(D19="","dnf",IF(F19="",MAX(D19:E19),LARGE(D19:F19,2))))))</f>
        <v>67.599999999999994</v>
      </c>
      <c r="H19" s="47">
        <v>10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8"/>
      <c r="T19" s="141">
        <f t="shared" si="1"/>
        <v>77.599999999999994</v>
      </c>
      <c r="U19" s="151">
        <f>IF(B19="","",IF(AND(G19="",G20=""),"",Celkové!G18))</f>
        <v>10</v>
      </c>
    </row>
    <row r="20" spans="1:21" ht="21" customHeight="1" x14ac:dyDescent="0.25">
      <c r="A20" s="182"/>
      <c r="B20" s="183"/>
      <c r="C20" s="12" t="s">
        <v>58</v>
      </c>
      <c r="D20" s="49"/>
      <c r="E20" s="50"/>
      <c r="F20" s="53"/>
      <c r="G20" s="140" t="str">
        <f t="shared" ref="G20" si="14">IF(B19="","",IF(AND(D20="",D19=""),"",IF(OR(D20="N",E20="n",F20="n"),"N",IF(D20="","dnf",IF(F20="",MAX(D20:E20),LARGE(D20:F20,2))))))</f>
        <v>dnf</v>
      </c>
      <c r="H20" s="52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3"/>
      <c r="T20" s="142" t="str">
        <f t="shared" si="1"/>
        <v/>
      </c>
      <c r="U20" s="151"/>
    </row>
    <row r="21" spans="1:21" ht="21" customHeight="1" x14ac:dyDescent="0.25">
      <c r="A21" s="182">
        <f>A19+1</f>
        <v>9</v>
      </c>
      <c r="B21" s="183" t="str">
        <f>IF(Celkové!B20="","",Celkové!B20)</f>
        <v>Lubojaty</v>
      </c>
      <c r="C21" s="8" t="s">
        <v>54</v>
      </c>
      <c r="D21" s="44">
        <v>65.760000000000005</v>
      </c>
      <c r="E21" s="45">
        <v>65.67</v>
      </c>
      <c r="F21" s="48">
        <v>65.63</v>
      </c>
      <c r="G21" s="139">
        <f t="shared" ref="G21" si="15">IF(B21="","",IF(AND(D21="",D22=""),"",IF(OR(D21="N",E21="n",F21="n"),"N",IF(D21="","dnf",IF(F21="",MAX(D21:E21),LARGE(D21:F21,2))))))</f>
        <v>65.67</v>
      </c>
      <c r="H21" s="47"/>
      <c r="I21" s="45"/>
      <c r="J21" s="45"/>
      <c r="K21" s="45"/>
      <c r="L21" s="45"/>
      <c r="M21" s="45"/>
      <c r="N21" s="45">
        <v>10</v>
      </c>
      <c r="O21" s="45"/>
      <c r="P21" s="45"/>
      <c r="Q21" s="45"/>
      <c r="R21" s="45"/>
      <c r="S21" s="48"/>
      <c r="T21" s="141">
        <f t="shared" si="1"/>
        <v>75.67</v>
      </c>
      <c r="U21" s="151">
        <f>IF(B21="","",IF(AND(G21="",G22=""),"",Celkové!G20))</f>
        <v>7</v>
      </c>
    </row>
    <row r="22" spans="1:21" ht="21" customHeight="1" x14ac:dyDescent="0.25">
      <c r="A22" s="182"/>
      <c r="B22" s="183"/>
      <c r="C22" s="12" t="s">
        <v>58</v>
      </c>
      <c r="D22" s="49">
        <v>63.69</v>
      </c>
      <c r="E22" s="50">
        <v>63.82</v>
      </c>
      <c r="F22" s="53">
        <v>63.79</v>
      </c>
      <c r="G22" s="140">
        <f t="shared" ref="G22" si="16">IF(B21="","",IF(AND(D22="",D21=""),"",IF(OR(D22="N",E22="n",F22="n"),"N",IF(D22="","dnf",IF(F22="",MAX(D22:E22),LARGE(D22:F22,2))))))</f>
        <v>63.79</v>
      </c>
      <c r="H22" s="52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3"/>
      <c r="T22" s="142">
        <f t="shared" si="1"/>
        <v>63.79</v>
      </c>
      <c r="U22" s="151"/>
    </row>
    <row r="23" spans="1:21" ht="21" customHeight="1" x14ac:dyDescent="0.25">
      <c r="A23" s="182">
        <f>A21+1</f>
        <v>10</v>
      </c>
      <c r="B23" s="183" t="str">
        <f>IF(Celkové!B22="","",Celkové!B22)</f>
        <v>Slatina</v>
      </c>
      <c r="C23" s="8" t="s">
        <v>54</v>
      </c>
      <c r="D23" s="44">
        <v>80.319999999999993</v>
      </c>
      <c r="E23" s="45">
        <v>80.34</v>
      </c>
      <c r="F23" s="48">
        <v>80.38</v>
      </c>
      <c r="G23" s="139">
        <f t="shared" ref="G23" si="17">IF(B23="","",IF(AND(D23="",D24=""),"",IF(OR(D23="N",E23="n",F23="n"),"N",IF(D23="","dnf",IF(F23="",MAX(D23:E23),LARGE(D23:F23,2))))))</f>
        <v>80.34</v>
      </c>
      <c r="H23" s="47"/>
      <c r="I23" s="45">
        <v>10</v>
      </c>
      <c r="J23" s="45"/>
      <c r="K23" s="45"/>
      <c r="L23" s="45"/>
      <c r="M23" s="45"/>
      <c r="N23" s="45"/>
      <c r="O23" s="45"/>
      <c r="P23" s="45"/>
      <c r="Q23" s="45"/>
      <c r="R23" s="45"/>
      <c r="S23" s="48"/>
      <c r="T23" s="141">
        <f t="shared" si="1"/>
        <v>90.34</v>
      </c>
      <c r="U23" s="151">
        <f>IF(B23="","",IF(AND(G23="",G24=""),"",Celkové!G22))</f>
        <v>13</v>
      </c>
    </row>
    <row r="24" spans="1:21" ht="21" customHeight="1" x14ac:dyDescent="0.25">
      <c r="A24" s="182"/>
      <c r="B24" s="183"/>
      <c r="C24" s="12" t="s">
        <v>58</v>
      </c>
      <c r="D24" s="49"/>
      <c r="E24" s="50"/>
      <c r="F24" s="53"/>
      <c r="G24" s="140" t="str">
        <f t="shared" ref="G24" si="18">IF(B23="","",IF(AND(D24="",D23=""),"",IF(OR(D24="N",E24="n",F24="n"),"N",IF(D24="","dnf",IF(F24="",MAX(D24:E24),LARGE(D24:F24,2))))))</f>
        <v>dnf</v>
      </c>
      <c r="H24" s="52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3"/>
      <c r="T24" s="142" t="str">
        <f t="shared" si="1"/>
        <v/>
      </c>
      <c r="U24" s="151"/>
    </row>
    <row r="25" spans="1:21" ht="21" customHeight="1" x14ac:dyDescent="0.25">
      <c r="A25" s="182">
        <v>11</v>
      </c>
      <c r="B25" s="183" t="str">
        <f>IF(Celkové!B24="","",Celkové!B24)</f>
        <v>Hájov</v>
      </c>
      <c r="C25" s="8" t="s">
        <v>54</v>
      </c>
      <c r="D25" s="44">
        <v>53.69</v>
      </c>
      <c r="E25" s="45">
        <v>53.69</v>
      </c>
      <c r="F25" s="54">
        <v>53.67</v>
      </c>
      <c r="G25" s="139">
        <f t="shared" ref="G25" si="19">IF(B25="","",IF(AND(D25="",D26=""),"",IF(OR(D25="N",E25="n",F25="n"),"N",IF(D25="","dnf",IF(F25="",MAX(D25:E25),LARGE(D25:F25,2))))))</f>
        <v>53.69</v>
      </c>
      <c r="H25" s="55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141">
        <f t="shared" si="1"/>
        <v>53.69</v>
      </c>
      <c r="U25" s="151">
        <f>IF(B25="","",IF(AND(G25="",G26=""),"",Celkové!G24))</f>
        <v>2</v>
      </c>
    </row>
    <row r="26" spans="1:21" ht="21" customHeight="1" x14ac:dyDescent="0.25">
      <c r="A26" s="182"/>
      <c r="B26" s="183"/>
      <c r="C26" s="12" t="s">
        <v>58</v>
      </c>
      <c r="D26" s="49"/>
      <c r="E26" s="50"/>
      <c r="F26" s="58"/>
      <c r="G26" s="140" t="str">
        <f t="shared" ref="G26" si="20">IF(B25="","",IF(AND(D26="",D25=""),"",IF(OR(D26="N",E26="n",F26="n"),"N",IF(D26="","dnf",IF(F26="",MAX(D26:E26),LARGE(D26:F26,2))))))</f>
        <v>dnf</v>
      </c>
      <c r="H26" s="59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142" t="str">
        <f t="shared" si="1"/>
        <v/>
      </c>
      <c r="U26" s="151"/>
    </row>
    <row r="27" spans="1:21" ht="21" customHeight="1" x14ac:dyDescent="0.25">
      <c r="A27" s="182">
        <f>A25+1</f>
        <v>12</v>
      </c>
      <c r="B27" s="183" t="str">
        <f>IF(Celkové!B26="","",Celkové!B26)</f>
        <v>Suchdol n.O.</v>
      </c>
      <c r="C27" s="8" t="s">
        <v>54</v>
      </c>
      <c r="D27" s="44">
        <v>81.13</v>
      </c>
      <c r="E27" s="45">
        <v>81.16</v>
      </c>
      <c r="F27" s="54">
        <v>81.05</v>
      </c>
      <c r="G27" s="139">
        <f t="shared" ref="G27" si="21">IF(B27="","",IF(AND(D27="",D28=""),"",IF(OR(D27="N",E27="n",F27="n"),"N",IF(D27="","dnf",IF(F27="",MAX(D27:E27),LARGE(D27:F27,2))))))</f>
        <v>81.13</v>
      </c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141">
        <f t="shared" si="1"/>
        <v>81.13</v>
      </c>
      <c r="U27" s="151">
        <f>IF(B27="","",IF(AND(G27="",G28=""),"",Celkové!G26))</f>
        <v>11</v>
      </c>
    </row>
    <row r="28" spans="1:21" ht="21" customHeight="1" x14ac:dyDescent="0.25">
      <c r="A28" s="182"/>
      <c r="B28" s="183"/>
      <c r="C28" s="12" t="s">
        <v>58</v>
      </c>
      <c r="D28" s="49">
        <v>98.76</v>
      </c>
      <c r="E28" s="50">
        <v>98.62</v>
      </c>
      <c r="F28" s="58">
        <v>98.9</v>
      </c>
      <c r="G28" s="140">
        <f t="shared" ref="G28" si="22">IF(B27="","",IF(AND(D28="",D27=""),"",IF(OR(D28="N",E28="n",F28="n"),"N",IF(D28="","dnf",IF(F28="",MAX(D28:E28),LARGE(D28:F28,2))))))</f>
        <v>98.76</v>
      </c>
      <c r="H28" s="59"/>
      <c r="I28" s="60"/>
      <c r="J28" s="60"/>
      <c r="K28" s="60">
        <v>10</v>
      </c>
      <c r="L28" s="60"/>
      <c r="M28" s="60"/>
      <c r="N28" s="60"/>
      <c r="O28" s="60"/>
      <c r="P28" s="60"/>
      <c r="Q28" s="60"/>
      <c r="R28" s="60"/>
      <c r="S28" s="61"/>
      <c r="T28" s="142">
        <f t="shared" si="1"/>
        <v>108.76</v>
      </c>
      <c r="U28" s="151"/>
    </row>
    <row r="29" spans="1:21" ht="21" customHeight="1" x14ac:dyDescent="0.25">
      <c r="A29" s="182">
        <f>A27+1</f>
        <v>13</v>
      </c>
      <c r="B29" s="183" t="str">
        <f>IF(Celkové!B28="","",Celkové!B28)</f>
        <v>Tísek</v>
      </c>
      <c r="C29" s="8" t="s">
        <v>54</v>
      </c>
      <c r="D29" s="44">
        <v>60.48</v>
      </c>
      <c r="E29" s="45">
        <v>60.25</v>
      </c>
      <c r="F29" s="54">
        <v>60.2</v>
      </c>
      <c r="G29" s="139">
        <f t="shared" ref="G29" si="23">IF(B29="","",IF(AND(D29="",D30=""),"",IF(OR(D29="N",E29="n",F29="n"),"N",IF(D29="","dnf",IF(F29="",MAX(D29:E29),LARGE(D29:F29,2))))))</f>
        <v>60.25</v>
      </c>
      <c r="H29" s="55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  <c r="T29" s="141">
        <f t="shared" si="1"/>
        <v>60.25</v>
      </c>
      <c r="U29" s="151">
        <f>IF(B29="","",IF(AND(G29="",G30=""),"",Celkové!G28))</f>
        <v>1</v>
      </c>
    </row>
    <row r="30" spans="1:21" ht="21" customHeight="1" x14ac:dyDescent="0.25">
      <c r="A30" s="182"/>
      <c r="B30" s="183"/>
      <c r="C30" s="12" t="s">
        <v>58</v>
      </c>
      <c r="D30" s="49">
        <v>51.5</v>
      </c>
      <c r="E30" s="50">
        <v>51.5</v>
      </c>
      <c r="F30" s="58">
        <v>51.6</v>
      </c>
      <c r="G30" s="140">
        <f t="shared" ref="G30" si="24">IF(B29="","",IF(AND(D30="",D29=""),"",IF(OR(D30="N",E30="n",F30="n"),"N",IF(D30="","dnf",IF(F30="",MAX(D30:E30),LARGE(D30:F30,2))))))</f>
        <v>51.5</v>
      </c>
      <c r="H30" s="59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1"/>
      <c r="T30" s="142">
        <f t="shared" si="1"/>
        <v>51.5</v>
      </c>
      <c r="U30" s="151"/>
    </row>
    <row r="31" spans="1:21" ht="21" customHeight="1" x14ac:dyDescent="0.25">
      <c r="A31" s="182">
        <f>A29+1</f>
        <v>14</v>
      </c>
      <c r="B31" s="183" t="str">
        <f>IF(Celkové!B30="","",Celkové!B30)</f>
        <v>Frenštát p.R.  "B"</v>
      </c>
      <c r="C31" s="8" t="s">
        <v>54</v>
      </c>
      <c r="D31" s="44"/>
      <c r="E31" s="45"/>
      <c r="F31" s="54"/>
      <c r="G31" s="139" t="str">
        <f t="shared" ref="G31" si="25">IF(B31="","",IF(AND(D31="",D32=""),"",IF(OR(D31="N",E31="n",F31="n"),"N",IF(D31="","dnf",IF(F31="",MAX(D31:E31),LARGE(D31:F31,2))))))</f>
        <v/>
      </c>
      <c r="H31" s="55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  <c r="T31" s="141" t="str">
        <f t="shared" si="1"/>
        <v/>
      </c>
      <c r="U31" s="151" t="str">
        <f>IF(B31="","",IF(AND(G31="",G32=""),"",Celkové!G30))</f>
        <v/>
      </c>
    </row>
    <row r="32" spans="1:21" ht="21" customHeight="1" x14ac:dyDescent="0.25">
      <c r="A32" s="182"/>
      <c r="B32" s="183"/>
      <c r="C32" s="12" t="s">
        <v>58</v>
      </c>
      <c r="D32" s="49"/>
      <c r="E32" s="50"/>
      <c r="F32" s="58"/>
      <c r="G32" s="140" t="str">
        <f t="shared" ref="G32" si="26">IF(B31="","",IF(AND(D32="",D31=""),"",IF(OR(D32="N",E32="n",F32="n"),"N",IF(D32="","dnf",IF(F32="",MAX(D32:E32),LARGE(D32:F32,2))))))</f>
        <v/>
      </c>
      <c r="H32" s="59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1"/>
      <c r="T32" s="142" t="str">
        <f t="shared" si="1"/>
        <v/>
      </c>
      <c r="U32" s="151"/>
    </row>
    <row r="33" spans="1:21" ht="21" customHeight="1" x14ac:dyDescent="0.25">
      <c r="A33" s="182">
        <f>A31+1</f>
        <v>15</v>
      </c>
      <c r="B33" s="183" t="str">
        <f>IF(Celkové!B32="","",Celkové!B32)</f>
        <v/>
      </c>
      <c r="C33" s="8" t="s">
        <v>54</v>
      </c>
      <c r="D33" s="44"/>
      <c r="E33" s="45"/>
      <c r="F33" s="54"/>
      <c r="G33" s="139" t="str">
        <f t="shared" ref="G33" si="27">IF(B33="","",IF(AND(D33="",D34=""),"",IF(OR(D33="N",E33="n",F33="n"),"N",IF(D33="","dnf",IF(F33="",MAX(D33:E33),LARGE(D33:F33,2))))))</f>
        <v/>
      </c>
      <c r="H33" s="55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7"/>
      <c r="T33" s="141" t="str">
        <f t="shared" si="1"/>
        <v/>
      </c>
      <c r="U33" s="151" t="str">
        <f>IF(B33="","",IF(AND(G33="",G34=""),"",Celkové!G32))</f>
        <v/>
      </c>
    </row>
    <row r="34" spans="1:21" ht="21" customHeight="1" x14ac:dyDescent="0.25">
      <c r="A34" s="182"/>
      <c r="B34" s="183"/>
      <c r="C34" s="12" t="s">
        <v>58</v>
      </c>
      <c r="D34" s="49"/>
      <c r="E34" s="50"/>
      <c r="F34" s="58"/>
      <c r="G34" s="140" t="str">
        <f t="shared" ref="G34" si="28">IF(B33="","",IF(AND(D34="",D33=""),"",IF(OR(D34="N",E34="n",F34="n"),"N",IF(D34="","dnf",IF(F34="",MAX(D34:E34),LARGE(D34:F34,2))))))</f>
        <v/>
      </c>
      <c r="H34" s="59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  <c r="T34" s="142" t="str">
        <f t="shared" si="1"/>
        <v/>
      </c>
      <c r="U34" s="151"/>
    </row>
    <row r="35" spans="1:21" ht="21" customHeight="1" x14ac:dyDescent="0.25">
      <c r="A35" s="182">
        <f>A33+1</f>
        <v>16</v>
      </c>
      <c r="B35" s="183" t="str">
        <f>IF(Celkové!B34="","",Celkové!B34)</f>
        <v/>
      </c>
      <c r="C35" s="8" t="s">
        <v>54</v>
      </c>
      <c r="D35" s="44"/>
      <c r="E35" s="45"/>
      <c r="F35" s="54"/>
      <c r="G35" s="139" t="str">
        <f t="shared" ref="G35" si="29">IF(B35="","",IF(AND(D35="",D36=""),"",IF(OR(D35="N",E35="n",F35="n"),"N",IF(D35="","dnf",IF(F35="",MAX(D35:E35),LARGE(D35:F35,2))))))</f>
        <v/>
      </c>
      <c r="H35" s="55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  <c r="T35" s="141" t="str">
        <f t="shared" si="1"/>
        <v/>
      </c>
      <c r="U35" s="151" t="str">
        <f>IF(B35="","",IF(AND(G35="",G36=""),"",Celkové!G34))</f>
        <v/>
      </c>
    </row>
    <row r="36" spans="1:21" ht="21" customHeight="1" x14ac:dyDescent="0.25">
      <c r="A36" s="182"/>
      <c r="B36" s="183"/>
      <c r="C36" s="12" t="s">
        <v>58</v>
      </c>
      <c r="D36" s="49"/>
      <c r="E36" s="50"/>
      <c r="F36" s="58"/>
      <c r="G36" s="140" t="str">
        <f t="shared" ref="G36" si="30">IF(B35="","",IF(AND(D36="",D35=""),"",IF(OR(D36="N",E36="n",F36="n"),"N",IF(D36="","dnf",IF(F36="",MAX(D36:E36),LARGE(D36:F36,2))))))</f>
        <v/>
      </c>
      <c r="H36" s="59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1"/>
      <c r="T36" s="142" t="str">
        <f t="shared" si="1"/>
        <v/>
      </c>
      <c r="U36" s="151"/>
    </row>
    <row r="37" spans="1:21" ht="21" customHeight="1" x14ac:dyDescent="0.25">
      <c r="A37" s="182">
        <f>A35+1</f>
        <v>17</v>
      </c>
      <c r="B37" s="183" t="str">
        <f>IF(Celkové!B36="","",Celkové!B36)</f>
        <v/>
      </c>
      <c r="C37" s="8" t="s">
        <v>54</v>
      </c>
      <c r="D37" s="44"/>
      <c r="E37" s="45"/>
      <c r="F37" s="54"/>
      <c r="G37" s="139" t="str">
        <f t="shared" ref="G37" si="31">IF(B37="","",IF(AND(D37="",D38=""),"",IF(OR(D37="N",E37="n",F37="n"),"N",IF(D37="","dnf",IF(F37="",MAX(D37:E37),LARGE(D37:F37,2))))))</f>
        <v/>
      </c>
      <c r="H37" s="5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7"/>
      <c r="T37" s="141" t="str">
        <f t="shared" si="1"/>
        <v/>
      </c>
      <c r="U37" s="151" t="str">
        <f>IF(B37="","",IF(AND(G37="",G38=""),"",Celkové!G36))</f>
        <v/>
      </c>
    </row>
    <row r="38" spans="1:21" ht="21" customHeight="1" x14ac:dyDescent="0.25">
      <c r="A38" s="182"/>
      <c r="B38" s="183"/>
      <c r="C38" s="12" t="s">
        <v>58</v>
      </c>
      <c r="D38" s="49"/>
      <c r="E38" s="50"/>
      <c r="F38" s="58"/>
      <c r="G38" s="140" t="str">
        <f t="shared" ref="G38" si="32">IF(B37="","",IF(AND(D38="",D37=""),"",IF(OR(D38="N",E38="n",F38="n"),"N",IF(D38="","dnf",IF(F38="",MAX(D38:E38),LARGE(D38:F38,2))))))</f>
        <v/>
      </c>
      <c r="H38" s="59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1"/>
      <c r="T38" s="142" t="str">
        <f t="shared" si="1"/>
        <v/>
      </c>
      <c r="U38" s="151"/>
    </row>
    <row r="39" spans="1:21" ht="21" customHeight="1" x14ac:dyDescent="0.25">
      <c r="A39" s="182">
        <f>A37+1</f>
        <v>18</v>
      </c>
      <c r="B39" s="183" t="str">
        <f>IF(Celkové!B38="","",Celkové!B38)</f>
        <v/>
      </c>
      <c r="C39" s="8" t="s">
        <v>54</v>
      </c>
      <c r="D39" s="44"/>
      <c r="E39" s="45"/>
      <c r="F39" s="54"/>
      <c r="G39" s="139" t="str">
        <f t="shared" ref="G39" si="33">IF(B39="","",IF(AND(D39="",D40=""),"",IF(OR(D39="N",E39="n",F39="n"),"N",IF(D39="","dnf",IF(F39="",MAX(D39:E39),LARGE(D39:F39,2))))))</f>
        <v/>
      </c>
      <c r="H39" s="55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7"/>
      <c r="T39" s="141" t="str">
        <f t="shared" si="1"/>
        <v/>
      </c>
      <c r="U39" s="151" t="str">
        <f>IF(B39="","",IF(AND(G39="",G40=""),"",Celkové!G38))</f>
        <v/>
      </c>
    </row>
    <row r="40" spans="1:21" ht="21" customHeight="1" x14ac:dyDescent="0.25">
      <c r="A40" s="182"/>
      <c r="B40" s="183"/>
      <c r="C40" s="12" t="s">
        <v>58</v>
      </c>
      <c r="D40" s="49"/>
      <c r="E40" s="50"/>
      <c r="F40" s="58"/>
      <c r="G40" s="140" t="str">
        <f t="shared" ref="G40" si="34">IF(B39="","",IF(AND(D40="",D39=""),"",IF(OR(D40="N",E40="n",F40="n"),"N",IF(D40="","dnf",IF(F40="",MAX(D40:E40),LARGE(D40:F40,2))))))</f>
        <v/>
      </c>
      <c r="H40" s="59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1"/>
      <c r="T40" s="142" t="str">
        <f t="shared" si="1"/>
        <v/>
      </c>
      <c r="U40" s="151"/>
    </row>
    <row r="41" spans="1:21" ht="21" customHeight="1" x14ac:dyDescent="0.25">
      <c r="A41" s="182">
        <f>A39+1</f>
        <v>19</v>
      </c>
      <c r="B41" s="183" t="str">
        <f>IF(Celkové!B40="","",Celkové!B40)</f>
        <v/>
      </c>
      <c r="C41" s="8" t="s">
        <v>54</v>
      </c>
      <c r="D41" s="44"/>
      <c r="E41" s="45"/>
      <c r="F41" s="54"/>
      <c r="G41" s="139" t="str">
        <f t="shared" ref="G41" si="35">IF(B41="","",IF(AND(D41="",D42=""),"",IF(OR(D41="N",E41="n",F41="n"),"N",IF(D41="","dnf",IF(F41="",MAX(D41:E41),LARGE(D41:F41,2))))))</f>
        <v/>
      </c>
      <c r="H41" s="55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7"/>
      <c r="T41" s="141" t="str">
        <f t="shared" si="1"/>
        <v/>
      </c>
      <c r="U41" s="151" t="str">
        <f>IF(B41="","",IF(AND(G41="",G42=""),"",Celkové!G40))</f>
        <v/>
      </c>
    </row>
    <row r="42" spans="1:21" ht="21" customHeight="1" x14ac:dyDescent="0.3">
      <c r="A42" s="182"/>
      <c r="B42" s="183"/>
      <c r="C42" s="12" t="s">
        <v>58</v>
      </c>
      <c r="D42" s="62"/>
      <c r="E42" s="63"/>
      <c r="F42" s="64"/>
      <c r="G42" s="140" t="str">
        <f t="shared" ref="G42" si="36">IF(B41="","",IF(AND(D42="",D41=""),"",IF(OR(D42="N",E42="n",F42="n"),"N",IF(D42="","dnf",IF(F42="",MAX(D42:E42),LARGE(D42:F42,2))))))</f>
        <v/>
      </c>
      <c r="H42" s="65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7"/>
      <c r="T42" s="142" t="str">
        <f t="shared" si="1"/>
        <v/>
      </c>
      <c r="U42" s="151"/>
    </row>
    <row r="43" spans="1:21" ht="21" customHeight="1" x14ac:dyDescent="0.3">
      <c r="A43" s="182">
        <f>A41+1</f>
        <v>20</v>
      </c>
      <c r="B43" s="183" t="str">
        <f>IF(Celkové!B42="","",Celkové!B42)</f>
        <v/>
      </c>
      <c r="C43" s="8" t="s">
        <v>54</v>
      </c>
      <c r="D43" s="68"/>
      <c r="E43" s="69"/>
      <c r="F43" s="70"/>
      <c r="G43" s="139" t="str">
        <f t="shared" ref="G43" si="37">IF(B43="","",IF(AND(D43="",D44=""),"",IF(OR(D43="N",E43="n",F43="n"),"N",IF(D43="","dnf",IF(F43="",MAX(D43:E43),LARGE(D43:F43,2))))))</f>
        <v/>
      </c>
      <c r="H43" s="71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141" t="str">
        <f t="shared" si="1"/>
        <v/>
      </c>
      <c r="U43" s="151" t="str">
        <f>IF(B43="","",IF(AND(G43="",G44=""),"",Celkové!G42))</f>
        <v/>
      </c>
    </row>
    <row r="44" spans="1:21" ht="21" customHeight="1" x14ac:dyDescent="0.3">
      <c r="A44" s="182"/>
      <c r="B44" s="183"/>
      <c r="C44" s="12" t="s">
        <v>58</v>
      </c>
      <c r="D44" s="62"/>
      <c r="E44" s="63"/>
      <c r="F44" s="64"/>
      <c r="G44" s="140" t="str">
        <f t="shared" ref="G44" si="38">IF(B43="","",IF(AND(D44="",D43=""),"",IF(OR(D44="N",E44="n",F44="n"),"N",IF(D44="","dnf",IF(F44="",MAX(D44:E44),LARGE(D44:F44,2))))))</f>
        <v/>
      </c>
      <c r="H44" s="65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142" t="str">
        <f t="shared" si="1"/>
        <v/>
      </c>
      <c r="U44" s="151"/>
    </row>
    <row r="45" spans="1:21" ht="21" customHeight="1" x14ac:dyDescent="0.25">
      <c r="A45" s="182">
        <v>21</v>
      </c>
      <c r="B45" s="183" t="str">
        <f>IF(Celkové!B44="","",Celkové!B44)</f>
        <v/>
      </c>
      <c r="C45" s="8" t="s">
        <v>54</v>
      </c>
      <c r="D45" s="44"/>
      <c r="E45" s="45"/>
      <c r="F45" s="54"/>
      <c r="G45" s="139" t="str">
        <f t="shared" ref="G45" si="39">IF(B45="","",IF(AND(D45="",D46=""),"",IF(OR(D45="N",E45="n",F45="n"),"N",IF(D45="","dnf",IF(F45="",MAX(D45:E45),LARGE(D45:F45,2))))))</f>
        <v/>
      </c>
      <c r="H45" s="55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7"/>
      <c r="T45" s="141" t="str">
        <f t="shared" si="1"/>
        <v/>
      </c>
      <c r="U45" s="151" t="str">
        <f>IF(B45="","",IF(AND(G45="",G46=""),"",Celkové!G44))</f>
        <v/>
      </c>
    </row>
    <row r="46" spans="1:21" ht="21" customHeight="1" x14ac:dyDescent="0.25">
      <c r="A46" s="182"/>
      <c r="B46" s="183"/>
      <c r="C46" s="12" t="s">
        <v>58</v>
      </c>
      <c r="D46" s="49"/>
      <c r="E46" s="50"/>
      <c r="F46" s="58"/>
      <c r="G46" s="140" t="str">
        <f t="shared" ref="G46" si="40">IF(B45="","",IF(AND(D46="",D45=""),"",IF(OR(D46="N",E46="n",F46="n"),"N",IF(D46="","dnf",IF(F46="",MAX(D46:E46),LARGE(D46:F46,2))))))</f>
        <v/>
      </c>
      <c r="H46" s="59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1"/>
      <c r="T46" s="142" t="str">
        <f t="shared" si="1"/>
        <v/>
      </c>
      <c r="U46" s="151"/>
    </row>
    <row r="47" spans="1:21" ht="21" customHeight="1" x14ac:dyDescent="0.25">
      <c r="A47" s="182">
        <f>A45+1</f>
        <v>22</v>
      </c>
      <c r="B47" s="183" t="str">
        <f>IF(Celkové!B46="","",Celkové!B46)</f>
        <v/>
      </c>
      <c r="C47" s="8" t="s">
        <v>54</v>
      </c>
      <c r="D47" s="44"/>
      <c r="E47" s="45"/>
      <c r="F47" s="54"/>
      <c r="G47" s="139" t="str">
        <f t="shared" ref="G47" si="41">IF(B47="","",IF(AND(D47="",D48=""),"",IF(OR(D47="N",E47="n",F47="n"),"N",IF(D47="","dnf",IF(F47="",MAX(D47:E47),LARGE(D47:F47,2))))))</f>
        <v/>
      </c>
      <c r="H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7"/>
      <c r="T47" s="141" t="str">
        <f t="shared" si="1"/>
        <v/>
      </c>
      <c r="U47" s="151" t="str">
        <f>IF(B47="","",IF(AND(G47="",G48=""),"",Celkové!G46))</f>
        <v/>
      </c>
    </row>
    <row r="48" spans="1:21" ht="21" customHeight="1" x14ac:dyDescent="0.25">
      <c r="A48" s="182"/>
      <c r="B48" s="183"/>
      <c r="C48" s="12" t="s">
        <v>58</v>
      </c>
      <c r="D48" s="49"/>
      <c r="E48" s="50"/>
      <c r="F48" s="58"/>
      <c r="G48" s="140" t="str">
        <f t="shared" ref="G48" si="42">IF(B47="","",IF(AND(D48="",D47=""),"",IF(OR(D48="N",E48="n",F48="n"),"N",IF(D48="","dnf",IF(F48="",MAX(D48:E48),LARGE(D48:F48,2))))))</f>
        <v/>
      </c>
      <c r="H48" s="59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1"/>
      <c r="T48" s="142" t="str">
        <f t="shared" si="1"/>
        <v/>
      </c>
      <c r="U48" s="151"/>
    </row>
    <row r="49" spans="1:21" ht="21" customHeight="1" x14ac:dyDescent="0.25">
      <c r="A49" s="182">
        <f>A47+1</f>
        <v>23</v>
      </c>
      <c r="B49" s="183" t="str">
        <f>IF(Celkové!B48="","",Celkové!B48)</f>
        <v/>
      </c>
      <c r="C49" s="8" t="s">
        <v>54</v>
      </c>
      <c r="D49" s="44"/>
      <c r="E49" s="45"/>
      <c r="F49" s="54"/>
      <c r="G49" s="139" t="str">
        <f t="shared" ref="G49" si="43">IF(B49="","",IF(AND(D49="",D50=""),"",IF(OR(D49="N",E49="n",F49="n"),"N",IF(D49="","dnf",IF(F49="",MAX(D49:E49),LARGE(D49:F49,2))))))</f>
        <v/>
      </c>
      <c r="H49" s="55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7"/>
      <c r="T49" s="141" t="str">
        <f t="shared" si="1"/>
        <v/>
      </c>
      <c r="U49" s="151" t="str">
        <f>IF(B49="","",IF(AND(G49="",G50=""),"",Celkové!G48))</f>
        <v/>
      </c>
    </row>
    <row r="50" spans="1:21" ht="21" customHeight="1" x14ac:dyDescent="0.25">
      <c r="A50" s="182"/>
      <c r="B50" s="183"/>
      <c r="C50" s="12" t="s">
        <v>58</v>
      </c>
      <c r="D50" s="49"/>
      <c r="E50" s="50"/>
      <c r="F50" s="58"/>
      <c r="G50" s="140" t="str">
        <f t="shared" ref="G50" si="44">IF(B49="","",IF(AND(D50="",D49=""),"",IF(OR(D50="N",E50="n",F50="n"),"N",IF(D50="","dnf",IF(F50="",MAX(D50:E50),LARGE(D50:F50,2))))))</f>
        <v/>
      </c>
      <c r="H50" s="59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1"/>
      <c r="T50" s="142" t="str">
        <f t="shared" si="1"/>
        <v/>
      </c>
      <c r="U50" s="151"/>
    </row>
    <row r="51" spans="1:21" ht="21" customHeight="1" x14ac:dyDescent="0.25">
      <c r="A51" s="182">
        <f>A49+1</f>
        <v>24</v>
      </c>
      <c r="B51" s="183" t="str">
        <f>IF(Celkové!B50="","",Celkové!B50)</f>
        <v/>
      </c>
      <c r="C51" s="8" t="s">
        <v>54</v>
      </c>
      <c r="D51" s="44"/>
      <c r="E51" s="45"/>
      <c r="F51" s="54"/>
      <c r="G51" s="139" t="str">
        <f t="shared" ref="G51" si="45">IF(B51="","",IF(AND(D51="",D52=""),"",IF(OR(D51="N",E51="n",F51="n"),"N",IF(D51="","dnf",IF(F51="",MAX(D51:E51),LARGE(D51:F51,2))))))</f>
        <v/>
      </c>
      <c r="H51" s="55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7"/>
      <c r="T51" s="141" t="str">
        <f t="shared" si="1"/>
        <v/>
      </c>
      <c r="U51" s="151" t="str">
        <f>IF(B51="","",IF(AND(G51="",G52=""),"",Celkové!G50))</f>
        <v/>
      </c>
    </row>
    <row r="52" spans="1:21" ht="21" customHeight="1" x14ac:dyDescent="0.25">
      <c r="A52" s="182"/>
      <c r="B52" s="183"/>
      <c r="C52" s="12" t="s">
        <v>58</v>
      </c>
      <c r="D52" s="49"/>
      <c r="E52" s="50"/>
      <c r="F52" s="58"/>
      <c r="G52" s="140" t="str">
        <f t="shared" ref="G52" si="46">IF(B51="","",IF(AND(D52="",D51=""),"",IF(OR(D52="N",E52="n",F52="n"),"N",IF(D52="","dnf",IF(F52="",MAX(D52:E52),LARGE(D52:F52,2))))))</f>
        <v/>
      </c>
      <c r="H52" s="59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1"/>
      <c r="T52" s="142" t="str">
        <f t="shared" si="1"/>
        <v/>
      </c>
      <c r="U52" s="151"/>
    </row>
    <row r="53" spans="1:21" ht="21" customHeight="1" x14ac:dyDescent="0.25">
      <c r="A53" s="182">
        <f>A51+1</f>
        <v>25</v>
      </c>
      <c r="B53" s="183" t="str">
        <f>IF(Celkové!B52="","",Celkové!B52)</f>
        <v/>
      </c>
      <c r="C53" s="8" t="s">
        <v>54</v>
      </c>
      <c r="D53" s="44"/>
      <c r="E53" s="45"/>
      <c r="F53" s="54"/>
      <c r="G53" s="139" t="str">
        <f t="shared" ref="G53" si="47">IF(B53="","",IF(AND(D53="",D54=""),"",IF(OR(D53="N",E53="n",F53="n"),"N",IF(D53="","dnf",IF(F53="",MAX(D53:E53),LARGE(D53:F53,2))))))</f>
        <v/>
      </c>
      <c r="H53" s="55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7"/>
      <c r="T53" s="141" t="str">
        <f t="shared" si="1"/>
        <v/>
      </c>
      <c r="U53" s="151" t="str">
        <f>IF(B53="","",IF(AND(G53="",G54=""),"",Celkové!G52))</f>
        <v/>
      </c>
    </row>
    <row r="54" spans="1:21" ht="21" customHeight="1" x14ac:dyDescent="0.25">
      <c r="A54" s="182"/>
      <c r="B54" s="183"/>
      <c r="C54" s="12" t="s">
        <v>58</v>
      </c>
      <c r="D54" s="49"/>
      <c r="E54" s="50"/>
      <c r="F54" s="58"/>
      <c r="G54" s="140" t="str">
        <f t="shared" ref="G54" si="48">IF(B53="","",IF(AND(D54="",D53=""),"",IF(OR(D54="N",E54="n",F54="n"),"N",IF(D54="","dnf",IF(F54="",MAX(D54:E54),LARGE(D54:F54,2))))))</f>
        <v/>
      </c>
      <c r="H54" s="59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1"/>
      <c r="T54" s="142" t="str">
        <f t="shared" si="1"/>
        <v/>
      </c>
      <c r="U54" s="151"/>
    </row>
    <row r="55" spans="1:21" ht="21" customHeight="1" x14ac:dyDescent="0.25">
      <c r="A55" s="182">
        <f>A53+1</f>
        <v>26</v>
      </c>
      <c r="B55" s="183" t="str">
        <f>IF(Celkové!B54="","",Celkové!B54)</f>
        <v/>
      </c>
      <c r="C55" s="8" t="s">
        <v>54</v>
      </c>
      <c r="D55" s="44"/>
      <c r="E55" s="45"/>
      <c r="F55" s="54"/>
      <c r="G55" s="139" t="str">
        <f t="shared" ref="G55" si="49">IF(B55="","",IF(AND(D55="",D56=""),"",IF(OR(D55="N",E55="n",F55="n"),"N",IF(D55="","dnf",IF(F55="",MAX(D55:E55),LARGE(D55:F55,2))))))</f>
        <v/>
      </c>
      <c r="H55" s="55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7"/>
      <c r="T55" s="141" t="str">
        <f t="shared" si="1"/>
        <v/>
      </c>
      <c r="U55" s="151" t="str">
        <f>IF(B55="","",IF(AND(G55="",G56=""),"",Celkové!G54))</f>
        <v/>
      </c>
    </row>
    <row r="56" spans="1:21" ht="21" customHeight="1" x14ac:dyDescent="0.25">
      <c r="A56" s="182"/>
      <c r="B56" s="183"/>
      <c r="C56" s="12" t="s">
        <v>58</v>
      </c>
      <c r="D56" s="49"/>
      <c r="E56" s="50"/>
      <c r="F56" s="58"/>
      <c r="G56" s="140" t="str">
        <f t="shared" ref="G56" si="50">IF(B55="","",IF(AND(D56="",D55=""),"",IF(OR(D56="N",E56="n",F56="n"),"N",IF(D56="","dnf",IF(F56="",MAX(D56:E56),LARGE(D56:F56,2))))))</f>
        <v/>
      </c>
      <c r="H56" s="59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1"/>
      <c r="T56" s="142" t="str">
        <f t="shared" si="1"/>
        <v/>
      </c>
      <c r="U56" s="151"/>
    </row>
    <row r="57" spans="1:21" ht="21" customHeight="1" x14ac:dyDescent="0.25">
      <c r="A57" s="182">
        <f>A55+1</f>
        <v>27</v>
      </c>
      <c r="B57" s="183" t="str">
        <f>IF(Celkové!B56="","",Celkové!B56)</f>
        <v/>
      </c>
      <c r="C57" s="8" t="s">
        <v>54</v>
      </c>
      <c r="D57" s="44"/>
      <c r="E57" s="45"/>
      <c r="F57" s="54"/>
      <c r="G57" s="139" t="str">
        <f t="shared" ref="G57" si="51">IF(B57="","",IF(AND(D57="",D58=""),"",IF(OR(D57="N",E57="n",F57="n"),"N",IF(D57="","dnf",IF(F57="",MAX(D57:E57),LARGE(D57:F57,2))))))</f>
        <v/>
      </c>
      <c r="H57" s="55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7"/>
      <c r="T57" s="141" t="str">
        <f t="shared" si="1"/>
        <v/>
      </c>
      <c r="U57" s="151" t="str">
        <f>IF(B57="","",IF(AND(G57="",G58=""),"",Celkové!G56))</f>
        <v/>
      </c>
    </row>
    <row r="58" spans="1:21" ht="21" customHeight="1" x14ac:dyDescent="0.25">
      <c r="A58" s="182"/>
      <c r="B58" s="183"/>
      <c r="C58" s="12" t="s">
        <v>58</v>
      </c>
      <c r="D58" s="49"/>
      <c r="E58" s="50"/>
      <c r="F58" s="58"/>
      <c r="G58" s="140" t="str">
        <f t="shared" ref="G58" si="52">IF(B57="","",IF(AND(D58="",D57=""),"",IF(OR(D58="N",E58="n",F58="n"),"N",IF(D58="","dnf",IF(F58="",MAX(D58:E58),LARGE(D58:F58,2))))))</f>
        <v/>
      </c>
      <c r="H58" s="59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1"/>
      <c r="T58" s="142" t="str">
        <f t="shared" si="1"/>
        <v/>
      </c>
      <c r="U58" s="151"/>
    </row>
    <row r="59" spans="1:21" ht="21" customHeight="1" x14ac:dyDescent="0.25">
      <c r="A59" s="182">
        <f>A57+1</f>
        <v>28</v>
      </c>
      <c r="B59" s="183" t="str">
        <f>IF(Celkové!B58="","",Celkové!B58)</f>
        <v/>
      </c>
      <c r="C59" s="8" t="s">
        <v>54</v>
      </c>
      <c r="D59" s="44"/>
      <c r="E59" s="45"/>
      <c r="F59" s="54"/>
      <c r="G59" s="139" t="str">
        <f t="shared" ref="G59" si="53">IF(B59="","",IF(AND(D59="",D60=""),"",IF(OR(D59="N",E59="n",F59="n"),"N",IF(D59="","dnf",IF(F59="",MAX(D59:E59),LARGE(D59:F59,2))))))</f>
        <v/>
      </c>
      <c r="H59" s="55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7"/>
      <c r="T59" s="141" t="str">
        <f t="shared" si="1"/>
        <v/>
      </c>
      <c r="U59" s="151" t="str">
        <f>IF(B59="","",IF(AND(G59="",G60=""),"",Celkové!G58))</f>
        <v/>
      </c>
    </row>
    <row r="60" spans="1:21" ht="21" customHeight="1" x14ac:dyDescent="0.25">
      <c r="A60" s="182"/>
      <c r="B60" s="183"/>
      <c r="C60" s="12" t="s">
        <v>58</v>
      </c>
      <c r="D60" s="49"/>
      <c r="E60" s="50"/>
      <c r="F60" s="58"/>
      <c r="G60" s="140" t="str">
        <f t="shared" ref="G60" si="54">IF(B59="","",IF(AND(D60="",D59=""),"",IF(OR(D60="N",E60="n",F60="n"),"N",IF(D60="","dnf",IF(F60="",MAX(D60:E60),LARGE(D60:F60,2))))))</f>
        <v/>
      </c>
      <c r="H60" s="59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1"/>
      <c r="T60" s="142" t="str">
        <f t="shared" si="1"/>
        <v/>
      </c>
      <c r="U60" s="151"/>
    </row>
    <row r="61" spans="1:21" ht="21" customHeight="1" x14ac:dyDescent="0.25">
      <c r="A61" s="182">
        <f>A59+1</f>
        <v>29</v>
      </c>
      <c r="B61" s="183" t="str">
        <f>IF(Celkové!B60="","",Celkové!B60)</f>
        <v/>
      </c>
      <c r="C61" s="8" t="s">
        <v>54</v>
      </c>
      <c r="D61" s="44"/>
      <c r="E61" s="45"/>
      <c r="F61" s="54"/>
      <c r="G61" s="139" t="str">
        <f t="shared" ref="G61" si="55">IF(B61="","",IF(AND(D61="",D62=""),"",IF(OR(D61="N",E61="n",F61="n"),"N",IF(D61="","dnf",IF(F61="",MAX(D61:E61),LARGE(D61:F61,2))))))</f>
        <v/>
      </c>
      <c r="H61" s="55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141" t="str">
        <f t="shared" si="1"/>
        <v/>
      </c>
      <c r="U61" s="151" t="str">
        <f>IF(B61="","",IF(AND(G61="",G62=""),"",Celkové!G60))</f>
        <v/>
      </c>
    </row>
    <row r="62" spans="1:21" ht="21" customHeight="1" x14ac:dyDescent="0.3">
      <c r="A62" s="182"/>
      <c r="B62" s="183"/>
      <c r="C62" s="12" t="s">
        <v>58</v>
      </c>
      <c r="D62" s="62"/>
      <c r="E62" s="63"/>
      <c r="F62" s="64"/>
      <c r="G62" s="140" t="str">
        <f t="shared" ref="G62" si="56">IF(B61="","",IF(AND(D62="",D61=""),"",IF(OR(D62="N",E62="n",F62="n"),"N",IF(D62="","dnf",IF(F62="",MAX(D62:E62),LARGE(D62:F62,2))))))</f>
        <v/>
      </c>
      <c r="H62" s="65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7"/>
      <c r="T62" s="142" t="str">
        <f t="shared" si="1"/>
        <v/>
      </c>
      <c r="U62" s="151"/>
    </row>
    <row r="63" spans="1:21" ht="21" customHeight="1" x14ac:dyDescent="0.3">
      <c r="A63" s="182">
        <f>A61+1</f>
        <v>30</v>
      </c>
      <c r="B63" s="183" t="str">
        <f>IF(Celkové!B62="","",Celkové!B62)</f>
        <v/>
      </c>
      <c r="C63" s="8" t="s">
        <v>54</v>
      </c>
      <c r="D63" s="68"/>
      <c r="E63" s="69"/>
      <c r="F63" s="70"/>
      <c r="G63" s="139" t="str">
        <f t="shared" ref="G63" si="57">IF(B63="","",IF(AND(D63="",D64=""),"",IF(OR(D63="N",E63="n",F63="n"),"N",IF(D63="","dnf",IF(F63="",MAX(D63:E63),LARGE(D63:F63,2))))))</f>
        <v/>
      </c>
      <c r="H63" s="71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3"/>
      <c r="T63" s="141" t="str">
        <f t="shared" si="1"/>
        <v/>
      </c>
      <c r="U63" s="151" t="str">
        <f>IF(B63="","",IF(AND(G63="",G64=""),"",Celkové!G62))</f>
        <v/>
      </c>
    </row>
    <row r="64" spans="1:21" ht="21" customHeight="1" x14ac:dyDescent="0.3">
      <c r="A64" s="182"/>
      <c r="B64" s="183"/>
      <c r="C64" s="12" t="s">
        <v>58</v>
      </c>
      <c r="D64" s="62"/>
      <c r="E64" s="63"/>
      <c r="F64" s="64"/>
      <c r="G64" s="140" t="str">
        <f t="shared" ref="G64" si="58">IF(B63="","",IF(AND(D64="",D63=""),"",IF(OR(D64="N",E64="n",F64="n"),"N",IF(D64="","dnf",IF(F64="",MAX(D64:E64),LARGE(D64:F64,2))))))</f>
        <v/>
      </c>
      <c r="H64" s="65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7"/>
      <c r="T64" s="142" t="str">
        <f t="shared" si="1"/>
        <v/>
      </c>
      <c r="U64" s="151"/>
    </row>
    <row r="65" spans="1:21" ht="21" customHeight="1" x14ac:dyDescent="0.3">
      <c r="A65" s="182">
        <f>A63+1</f>
        <v>31</v>
      </c>
      <c r="B65" s="183" t="str">
        <f>IF(Celkové!B64="","",Celkové!B64)</f>
        <v/>
      </c>
      <c r="C65" s="8" t="s">
        <v>54</v>
      </c>
      <c r="D65" s="68"/>
      <c r="E65" s="69"/>
      <c r="F65" s="70"/>
      <c r="G65" s="139" t="str">
        <f t="shared" ref="G65" si="59">IF(B65="","",IF(AND(D65="",D66=""),"",IF(OR(D65="N",E65="n",F65="n"),"N",IF(D65="","dnf",IF(F65="",MAX(D65:E65),LARGE(D65:F65,2))))))</f>
        <v/>
      </c>
      <c r="H65" s="71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3"/>
      <c r="T65" s="141" t="str">
        <f t="shared" si="1"/>
        <v/>
      </c>
      <c r="U65" s="151" t="str">
        <f>IF(B65="","",IF(AND(G65="",G66=""),"",Celkové!G64))</f>
        <v/>
      </c>
    </row>
    <row r="66" spans="1:21" ht="21" customHeight="1" x14ac:dyDescent="0.3">
      <c r="A66" s="182"/>
      <c r="B66" s="183"/>
      <c r="C66" s="12" t="s">
        <v>58</v>
      </c>
      <c r="D66" s="62"/>
      <c r="E66" s="63"/>
      <c r="F66" s="64"/>
      <c r="G66" s="140" t="str">
        <f t="shared" ref="G66" si="60">IF(B65="","",IF(AND(D66="",D65=""),"",IF(OR(D66="N",E66="n",F66="n"),"N",IF(D66="","dnf",IF(F66="",MAX(D66:E66),LARGE(D66:F66,2))))))</f>
        <v/>
      </c>
      <c r="H66" s="65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7"/>
      <c r="T66" s="142" t="str">
        <f t="shared" si="1"/>
        <v/>
      </c>
      <c r="U66" s="151"/>
    </row>
    <row r="67" spans="1:21" ht="21" customHeight="1" x14ac:dyDescent="0.3">
      <c r="A67" s="182">
        <f>A65+1</f>
        <v>32</v>
      </c>
      <c r="B67" s="183" t="str">
        <f>IF(Celkové!B66="","",Celkové!B66)</f>
        <v/>
      </c>
      <c r="C67" s="8" t="s">
        <v>54</v>
      </c>
      <c r="D67" s="68"/>
      <c r="E67" s="69"/>
      <c r="F67" s="70"/>
      <c r="G67" s="139" t="str">
        <f t="shared" ref="G67" si="61">IF(B67="","",IF(AND(D67="",D68=""),"",IF(OR(D67="N",E67="n",F67="n"),"N",IF(D67="","dnf",IF(F67="",MAX(D67:E67),LARGE(D67:F67,2))))))</f>
        <v/>
      </c>
      <c r="H67" s="71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3"/>
      <c r="T67" s="141" t="str">
        <f t="shared" si="1"/>
        <v/>
      </c>
      <c r="U67" s="151" t="str">
        <f>IF(B67="","",IF(AND(G67="",G68=""),"",Celkové!G66))</f>
        <v/>
      </c>
    </row>
    <row r="68" spans="1:21" ht="21" customHeight="1" x14ac:dyDescent="0.3">
      <c r="A68" s="182"/>
      <c r="B68" s="183"/>
      <c r="C68" s="12" t="s">
        <v>58</v>
      </c>
      <c r="D68" s="62"/>
      <c r="E68" s="63"/>
      <c r="F68" s="64"/>
      <c r="G68" s="140" t="str">
        <f t="shared" ref="G68" si="62">IF(B67="","",IF(AND(D68="",D67=""),"",IF(OR(D68="N",E68="n",F68="n"),"N",IF(D68="","dnf",IF(F68="",MAX(D68:E68),LARGE(D68:F68,2))))))</f>
        <v/>
      </c>
      <c r="H68" s="65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7"/>
      <c r="T68" s="142" t="str">
        <f t="shared" si="1"/>
        <v/>
      </c>
      <c r="U68" s="151"/>
    </row>
    <row r="69" spans="1:21" ht="21" customHeight="1" x14ac:dyDescent="0.3">
      <c r="A69" s="182">
        <f>A67+1</f>
        <v>33</v>
      </c>
      <c r="B69" s="183" t="str">
        <f>IF(Celkové!B68="","",Celkové!B68)</f>
        <v/>
      </c>
      <c r="C69" s="8" t="s">
        <v>54</v>
      </c>
      <c r="D69" s="68"/>
      <c r="E69" s="69"/>
      <c r="F69" s="70"/>
      <c r="G69" s="139" t="str">
        <f t="shared" ref="G69" si="63">IF(B69="","",IF(AND(D69="",D70=""),"",IF(OR(D69="N",E69="n",F69="n"),"N",IF(D69="","dnf",IF(F69="",MAX(D69:E69),LARGE(D69:F69,2))))))</f>
        <v/>
      </c>
      <c r="H69" s="71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3"/>
      <c r="T69" s="141" t="str">
        <f t="shared" si="1"/>
        <v/>
      </c>
      <c r="U69" s="151" t="str">
        <f>IF(B69="","",IF(AND(G69="",G70=""),"",Celkové!G68))</f>
        <v/>
      </c>
    </row>
    <row r="70" spans="1:21" ht="21" customHeight="1" x14ac:dyDescent="0.3">
      <c r="A70" s="182"/>
      <c r="B70" s="183"/>
      <c r="C70" s="12" t="s">
        <v>58</v>
      </c>
      <c r="D70" s="62"/>
      <c r="E70" s="63"/>
      <c r="F70" s="64"/>
      <c r="G70" s="140" t="str">
        <f t="shared" ref="G70" si="64">IF(B69="","",IF(AND(D70="",D69=""),"",IF(OR(D70="N",E70="n",F70="n"),"N",IF(D70="","dnf",IF(F70="",MAX(D70:E70),LARGE(D70:F70,2))))))</f>
        <v/>
      </c>
      <c r="H70" s="65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7"/>
      <c r="T70" s="142" t="str">
        <f t="shared" si="1"/>
        <v/>
      </c>
      <c r="U70" s="151"/>
    </row>
    <row r="71" spans="1:21" ht="21" customHeight="1" x14ac:dyDescent="0.3">
      <c r="A71" s="182">
        <f>A69+1</f>
        <v>34</v>
      </c>
      <c r="B71" s="183" t="str">
        <f>IF(Celkové!B70="","",Celkové!B70)</f>
        <v/>
      </c>
      <c r="C71" s="8" t="s">
        <v>54</v>
      </c>
      <c r="D71" s="68"/>
      <c r="E71" s="69"/>
      <c r="F71" s="70"/>
      <c r="G71" s="139" t="str">
        <f t="shared" ref="G71" si="65">IF(B71="","",IF(AND(D71="",D72=""),"",IF(OR(D71="N",E71="n",F71="n"),"N",IF(D71="","dnf",IF(F71="",MAX(D71:E71),LARGE(D71:F71,2))))))</f>
        <v/>
      </c>
      <c r="H71" s="71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3"/>
      <c r="T71" s="141" t="str">
        <f t="shared" ref="T71:T84" si="66">IF(G71="","",IF(D71="","",IF(G71="N","N",IF(G71="dnf","dnf",SUM(G71:S71)))))</f>
        <v/>
      </c>
      <c r="U71" s="151" t="str">
        <f>IF(B71="","",IF(AND(G71="",G72=""),"",Celkové!G70))</f>
        <v/>
      </c>
    </row>
    <row r="72" spans="1:21" ht="21" customHeight="1" x14ac:dyDescent="0.3">
      <c r="A72" s="182"/>
      <c r="B72" s="183"/>
      <c r="C72" s="12" t="s">
        <v>58</v>
      </c>
      <c r="D72" s="62"/>
      <c r="E72" s="63"/>
      <c r="F72" s="64"/>
      <c r="G72" s="140" t="str">
        <f t="shared" ref="G72" si="67">IF(B71="","",IF(AND(D72="",D71=""),"",IF(OR(D72="N",E72="n",F72="n"),"N",IF(D72="","dnf",IF(F72="",MAX(D72:E72),LARGE(D72:F72,2))))))</f>
        <v/>
      </c>
      <c r="H72" s="65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7"/>
      <c r="T72" s="142" t="str">
        <f t="shared" si="66"/>
        <v/>
      </c>
      <c r="U72" s="151"/>
    </row>
    <row r="73" spans="1:21" ht="21" customHeight="1" x14ac:dyDescent="0.3">
      <c r="A73" s="182">
        <f>A71+1</f>
        <v>35</v>
      </c>
      <c r="B73" s="183" t="str">
        <f>IF(Celkové!B72="","",Celkové!B72)</f>
        <v/>
      </c>
      <c r="C73" s="8" t="s">
        <v>54</v>
      </c>
      <c r="D73" s="68"/>
      <c r="E73" s="69"/>
      <c r="F73" s="70"/>
      <c r="G73" s="139" t="str">
        <f t="shared" ref="G73" si="68">IF(B73="","",IF(AND(D73="",D74=""),"",IF(OR(D73="N",E73="n",F73="n"),"N",IF(D73="","dnf",IF(F73="",MAX(D73:E73),LARGE(D73:F73,2))))))</f>
        <v/>
      </c>
      <c r="H73" s="71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3"/>
      <c r="T73" s="141" t="str">
        <f t="shared" si="66"/>
        <v/>
      </c>
      <c r="U73" s="151" t="str">
        <f>IF(B73="","",IF(AND(G73="",G74=""),"",Celkové!G72))</f>
        <v/>
      </c>
    </row>
    <row r="74" spans="1:21" ht="21" customHeight="1" x14ac:dyDescent="0.3">
      <c r="A74" s="182"/>
      <c r="B74" s="183"/>
      <c r="C74" s="12" t="s">
        <v>58</v>
      </c>
      <c r="D74" s="62"/>
      <c r="E74" s="63"/>
      <c r="F74" s="64"/>
      <c r="G74" s="140" t="str">
        <f t="shared" ref="G74" si="69">IF(B73="","",IF(AND(D74="",D73=""),"",IF(OR(D74="N",E74="n",F74="n"),"N",IF(D74="","dnf",IF(F74="",MAX(D74:E74),LARGE(D74:F74,2))))))</f>
        <v/>
      </c>
      <c r="H74" s="65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7"/>
      <c r="T74" s="142" t="str">
        <f t="shared" si="66"/>
        <v/>
      </c>
      <c r="U74" s="151"/>
    </row>
    <row r="75" spans="1:21" ht="21" customHeight="1" x14ac:dyDescent="0.3">
      <c r="A75" s="182">
        <f>A73+1</f>
        <v>36</v>
      </c>
      <c r="B75" s="183" t="str">
        <f>IF(Celkové!B74="","",Celkové!B74)</f>
        <v/>
      </c>
      <c r="C75" s="8" t="s">
        <v>54</v>
      </c>
      <c r="D75" s="68"/>
      <c r="E75" s="69"/>
      <c r="F75" s="70"/>
      <c r="G75" s="139" t="str">
        <f t="shared" ref="G75" si="70">IF(B75="","",IF(AND(D75="",D76=""),"",IF(OR(D75="N",E75="n",F75="n"),"N",IF(D75="","dnf",IF(F75="",MAX(D75:E75),LARGE(D75:F75,2))))))</f>
        <v/>
      </c>
      <c r="H75" s="71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3"/>
      <c r="T75" s="141" t="str">
        <f t="shared" si="66"/>
        <v/>
      </c>
      <c r="U75" s="151" t="str">
        <f>IF(B75="","",IF(AND(G75="",G76=""),"",Celkové!G74))</f>
        <v/>
      </c>
    </row>
    <row r="76" spans="1:21" ht="21" customHeight="1" x14ac:dyDescent="0.3">
      <c r="A76" s="182"/>
      <c r="B76" s="183"/>
      <c r="C76" s="12" t="s">
        <v>58</v>
      </c>
      <c r="D76" s="62"/>
      <c r="E76" s="63"/>
      <c r="F76" s="64"/>
      <c r="G76" s="140" t="str">
        <f t="shared" ref="G76" si="71">IF(B75="","",IF(AND(D76="",D75=""),"",IF(OR(D76="N",E76="n",F76="n"),"N",IF(D76="","dnf",IF(F76="",MAX(D76:E76),LARGE(D76:F76,2))))))</f>
        <v/>
      </c>
      <c r="H76" s="65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7"/>
      <c r="T76" s="142" t="str">
        <f t="shared" si="66"/>
        <v/>
      </c>
      <c r="U76" s="151"/>
    </row>
    <row r="77" spans="1:21" ht="21" customHeight="1" x14ac:dyDescent="0.3">
      <c r="A77" s="182">
        <f>A75+1</f>
        <v>37</v>
      </c>
      <c r="B77" s="183" t="str">
        <f>IF(Celkové!B76="","",Celkové!B76)</f>
        <v/>
      </c>
      <c r="C77" s="8" t="s">
        <v>54</v>
      </c>
      <c r="D77" s="68"/>
      <c r="E77" s="69"/>
      <c r="F77" s="70"/>
      <c r="G77" s="139" t="str">
        <f t="shared" ref="G77" si="72">IF(B77="","",IF(AND(D77="",D78=""),"",IF(OR(D77="N",E77="n",F77="n"),"N",IF(D77="","dnf",IF(F77="",MAX(D77:E77),LARGE(D77:F77,2))))))</f>
        <v/>
      </c>
      <c r="H77" s="71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3"/>
      <c r="T77" s="141" t="str">
        <f t="shared" si="66"/>
        <v/>
      </c>
      <c r="U77" s="151" t="str">
        <f>IF(B77="","",IF(AND(G77="",G78=""),"",Celkové!G76))</f>
        <v/>
      </c>
    </row>
    <row r="78" spans="1:21" ht="21" customHeight="1" x14ac:dyDescent="0.3">
      <c r="A78" s="182"/>
      <c r="B78" s="183"/>
      <c r="C78" s="12" t="s">
        <v>58</v>
      </c>
      <c r="D78" s="62"/>
      <c r="E78" s="63"/>
      <c r="F78" s="64"/>
      <c r="G78" s="140" t="str">
        <f t="shared" ref="G78" si="73">IF(B77="","",IF(AND(D78="",D77=""),"",IF(OR(D78="N",E78="n",F78="n"),"N",IF(D78="","dnf",IF(F78="",MAX(D78:E78),LARGE(D78:F78,2))))))</f>
        <v/>
      </c>
      <c r="H78" s="65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7"/>
      <c r="T78" s="142" t="str">
        <f t="shared" si="66"/>
        <v/>
      </c>
      <c r="U78" s="151"/>
    </row>
    <row r="79" spans="1:21" ht="21" customHeight="1" x14ac:dyDescent="0.3">
      <c r="A79" s="182">
        <f>A77+1</f>
        <v>38</v>
      </c>
      <c r="B79" s="183" t="str">
        <f>IF(Celkové!B78="","",Celkové!B78)</f>
        <v/>
      </c>
      <c r="C79" s="8" t="s">
        <v>54</v>
      </c>
      <c r="D79" s="68"/>
      <c r="E79" s="69"/>
      <c r="F79" s="70"/>
      <c r="G79" s="139" t="str">
        <f t="shared" ref="G79" si="74">IF(B79="","",IF(AND(D79="",D80=""),"",IF(OR(D79="N",E79="n",F79="n"),"N",IF(D79="","dnf",IF(F79="",MAX(D79:E79),LARGE(D79:F79,2))))))</f>
        <v/>
      </c>
      <c r="H79" s="71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3"/>
      <c r="T79" s="141" t="str">
        <f t="shared" si="66"/>
        <v/>
      </c>
      <c r="U79" s="151" t="str">
        <f>IF(B79="","",IF(AND(G79="",G80=""),"",Celkové!G78))</f>
        <v/>
      </c>
    </row>
    <row r="80" spans="1:21" ht="21" customHeight="1" x14ac:dyDescent="0.3">
      <c r="A80" s="182"/>
      <c r="B80" s="183"/>
      <c r="C80" s="12" t="s">
        <v>58</v>
      </c>
      <c r="D80" s="62"/>
      <c r="E80" s="63"/>
      <c r="F80" s="64"/>
      <c r="G80" s="140" t="str">
        <f t="shared" ref="G80" si="75">IF(B79="","",IF(AND(D80="",D79=""),"",IF(OR(D80="N",E80="n",F80="n"),"N",IF(D80="","dnf",IF(F80="",MAX(D80:E80),LARGE(D80:F80,2))))))</f>
        <v/>
      </c>
      <c r="H80" s="65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7"/>
      <c r="T80" s="142" t="str">
        <f t="shared" si="66"/>
        <v/>
      </c>
      <c r="U80" s="151"/>
    </row>
    <row r="81" spans="1:21" ht="21" customHeight="1" x14ac:dyDescent="0.3">
      <c r="A81" s="182">
        <f>A79+1</f>
        <v>39</v>
      </c>
      <c r="B81" s="183" t="str">
        <f>IF(Celkové!B80="","",Celkové!B80)</f>
        <v/>
      </c>
      <c r="C81" s="8" t="s">
        <v>54</v>
      </c>
      <c r="D81" s="68"/>
      <c r="E81" s="69"/>
      <c r="F81" s="70"/>
      <c r="G81" s="139" t="str">
        <f t="shared" ref="G81" si="76">IF(B81="","",IF(AND(D81="",D82=""),"",IF(OR(D81="N",E81="n",F81="n"),"N",IF(D81="","dnf",IF(F81="",MAX(D81:E81),LARGE(D81:F81,2))))))</f>
        <v/>
      </c>
      <c r="H81" s="71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3"/>
      <c r="T81" s="141" t="str">
        <f t="shared" si="66"/>
        <v/>
      </c>
      <c r="U81" s="151" t="str">
        <f>IF(B81="","",IF(AND(G81="",G82=""),"",Celkové!G80))</f>
        <v/>
      </c>
    </row>
    <row r="82" spans="1:21" ht="21" customHeight="1" x14ac:dyDescent="0.3">
      <c r="A82" s="182"/>
      <c r="B82" s="183"/>
      <c r="C82" s="12" t="s">
        <v>58</v>
      </c>
      <c r="D82" s="62"/>
      <c r="E82" s="63"/>
      <c r="F82" s="64"/>
      <c r="G82" s="140" t="str">
        <f t="shared" ref="G82" si="77">IF(B81="","",IF(AND(D82="",D81=""),"",IF(OR(D82="N",E82="n",F82="n"),"N",IF(D82="","dnf",IF(F82="",MAX(D82:E82),LARGE(D82:F82,2))))))</f>
        <v/>
      </c>
      <c r="H82" s="65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7"/>
      <c r="T82" s="142" t="str">
        <f t="shared" si="66"/>
        <v/>
      </c>
      <c r="U82" s="151"/>
    </row>
    <row r="83" spans="1:21" ht="21" customHeight="1" x14ac:dyDescent="0.3">
      <c r="A83" s="182">
        <f>A81+1</f>
        <v>40</v>
      </c>
      <c r="B83" s="183" t="str">
        <f>IF(Celkové!B82="","",Celkové!B82)</f>
        <v/>
      </c>
      <c r="C83" s="8" t="s">
        <v>54</v>
      </c>
      <c r="D83" s="68"/>
      <c r="E83" s="69"/>
      <c r="F83" s="70"/>
      <c r="G83" s="139" t="str">
        <f t="shared" ref="G83" si="78">IF(B83="","",IF(AND(D83="",D84=""),"",IF(OR(D83="N",E83="n",F83="n"),"N",IF(D83="","dnf",IF(F83="",MAX(D83:E83),LARGE(D83:F83,2))))))</f>
        <v/>
      </c>
      <c r="H83" s="71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3"/>
      <c r="T83" s="141" t="str">
        <f t="shared" si="66"/>
        <v/>
      </c>
      <c r="U83" s="151" t="str">
        <f>IF(B83="","",IF(AND(G83="",G84=""),"",Celkové!G82))</f>
        <v/>
      </c>
    </row>
    <row r="84" spans="1:21" ht="21" customHeight="1" x14ac:dyDescent="0.3">
      <c r="A84" s="182"/>
      <c r="B84" s="183"/>
      <c r="C84" s="12" t="s">
        <v>58</v>
      </c>
      <c r="D84" s="62"/>
      <c r="E84" s="63"/>
      <c r="F84" s="64"/>
      <c r="G84" s="140" t="str">
        <f t="shared" ref="G84" si="79">IF(B83="","",IF(AND(D84="",D83=""),"",IF(OR(D84="N",E84="n",F84="n"),"N",IF(D84="","dnf",IF(F84="",MAX(D84:E84),LARGE(D84:F84,2))))))</f>
        <v/>
      </c>
      <c r="H84" s="65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7"/>
      <c r="T84" s="142" t="str">
        <f t="shared" si="66"/>
        <v/>
      </c>
      <c r="U84" s="151"/>
    </row>
  </sheetData>
  <sheetProtection selectLockedCells="1" selectUnlockedCells="1"/>
  <mergeCells count="143">
    <mergeCell ref="A83:A84"/>
    <mergeCell ref="B83:B84"/>
    <mergeCell ref="U83:U84"/>
    <mergeCell ref="A79:A80"/>
    <mergeCell ref="B79:B80"/>
    <mergeCell ref="U79:U80"/>
    <mergeCell ref="A81:A82"/>
    <mergeCell ref="B81:B82"/>
    <mergeCell ref="U81:U82"/>
    <mergeCell ref="A73:A74"/>
    <mergeCell ref="B73:B74"/>
    <mergeCell ref="U73:U74"/>
    <mergeCell ref="A75:A76"/>
    <mergeCell ref="B75:B76"/>
    <mergeCell ref="U75:U76"/>
    <mergeCell ref="A77:A78"/>
    <mergeCell ref="B77:B78"/>
    <mergeCell ref="U77:U78"/>
    <mergeCell ref="A67:A68"/>
    <mergeCell ref="B67:B68"/>
    <mergeCell ref="U67:U68"/>
    <mergeCell ref="A69:A70"/>
    <mergeCell ref="B69:B70"/>
    <mergeCell ref="U69:U70"/>
    <mergeCell ref="A71:A72"/>
    <mergeCell ref="B71:B72"/>
    <mergeCell ref="U71:U72"/>
    <mergeCell ref="A61:A62"/>
    <mergeCell ref="B61:B62"/>
    <mergeCell ref="U61:U62"/>
    <mergeCell ref="A63:A64"/>
    <mergeCell ref="B63:B64"/>
    <mergeCell ref="U63:U64"/>
    <mergeCell ref="A65:A66"/>
    <mergeCell ref="B65:B66"/>
    <mergeCell ref="U65:U66"/>
    <mergeCell ref="A55:A56"/>
    <mergeCell ref="B55:B56"/>
    <mergeCell ref="U55:U56"/>
    <mergeCell ref="A57:A58"/>
    <mergeCell ref="B57:B58"/>
    <mergeCell ref="U57:U58"/>
    <mergeCell ref="A59:A60"/>
    <mergeCell ref="B59:B60"/>
    <mergeCell ref="U59:U60"/>
    <mergeCell ref="A49:A50"/>
    <mergeCell ref="B49:B50"/>
    <mergeCell ref="U49:U50"/>
    <mergeCell ref="A51:A52"/>
    <mergeCell ref="B51:B52"/>
    <mergeCell ref="U51:U52"/>
    <mergeCell ref="A53:A54"/>
    <mergeCell ref="B53:B54"/>
    <mergeCell ref="U53:U54"/>
    <mergeCell ref="A43:A44"/>
    <mergeCell ref="B43:B44"/>
    <mergeCell ref="U43:U44"/>
    <mergeCell ref="A45:A46"/>
    <mergeCell ref="B45:B46"/>
    <mergeCell ref="U45:U46"/>
    <mergeCell ref="A47:A48"/>
    <mergeCell ref="B47:B48"/>
    <mergeCell ref="U47:U48"/>
    <mergeCell ref="A37:A38"/>
    <mergeCell ref="B37:B38"/>
    <mergeCell ref="U37:U38"/>
    <mergeCell ref="A39:A40"/>
    <mergeCell ref="B39:B40"/>
    <mergeCell ref="U39:U40"/>
    <mergeCell ref="A41:A42"/>
    <mergeCell ref="B41:B42"/>
    <mergeCell ref="U41:U42"/>
    <mergeCell ref="A31:A32"/>
    <mergeCell ref="B31:B32"/>
    <mergeCell ref="U31:U32"/>
    <mergeCell ref="A33:A34"/>
    <mergeCell ref="B33:B34"/>
    <mergeCell ref="U33:U34"/>
    <mergeCell ref="A35:A36"/>
    <mergeCell ref="B35:B36"/>
    <mergeCell ref="U35:U36"/>
    <mergeCell ref="A25:A26"/>
    <mergeCell ref="B25:B26"/>
    <mergeCell ref="U25:U26"/>
    <mergeCell ref="A27:A28"/>
    <mergeCell ref="B27:B28"/>
    <mergeCell ref="U27:U28"/>
    <mergeCell ref="A29:A30"/>
    <mergeCell ref="B29:B30"/>
    <mergeCell ref="U29:U30"/>
    <mergeCell ref="A19:A20"/>
    <mergeCell ref="B19:B20"/>
    <mergeCell ref="U19:U20"/>
    <mergeCell ref="A21:A22"/>
    <mergeCell ref="B21:B22"/>
    <mergeCell ref="U21:U22"/>
    <mergeCell ref="A23:A24"/>
    <mergeCell ref="B23:B24"/>
    <mergeCell ref="U23:U24"/>
    <mergeCell ref="A13:A14"/>
    <mergeCell ref="B13:B14"/>
    <mergeCell ref="U13:U14"/>
    <mergeCell ref="A15:A16"/>
    <mergeCell ref="B15:B16"/>
    <mergeCell ref="U15:U16"/>
    <mergeCell ref="A17:A18"/>
    <mergeCell ref="B17:B18"/>
    <mergeCell ref="U17:U18"/>
    <mergeCell ref="T3:T4"/>
    <mergeCell ref="U3:U4"/>
    <mergeCell ref="A5:A6"/>
    <mergeCell ref="B5:B6"/>
    <mergeCell ref="U5:U6"/>
    <mergeCell ref="A9:A10"/>
    <mergeCell ref="B9:B10"/>
    <mergeCell ref="U9:U10"/>
    <mergeCell ref="A11:A12"/>
    <mergeCell ref="B11:B12"/>
    <mergeCell ref="U11:U12"/>
    <mergeCell ref="R2:R4"/>
    <mergeCell ref="S2:S4"/>
    <mergeCell ref="A3:C3"/>
    <mergeCell ref="D3:D4"/>
    <mergeCell ref="E3:E4"/>
    <mergeCell ref="A7:A8"/>
    <mergeCell ref="B7:B8"/>
    <mergeCell ref="U7:U8"/>
    <mergeCell ref="A1:C2"/>
    <mergeCell ref="D1:G2"/>
    <mergeCell ref="H1:S1"/>
    <mergeCell ref="T1:U2"/>
    <mergeCell ref="H2:H4"/>
    <mergeCell ref="I2:I4"/>
    <mergeCell ref="J2:J4"/>
    <mergeCell ref="K2:K4"/>
    <mergeCell ref="L2:L4"/>
    <mergeCell ref="M2:M4"/>
    <mergeCell ref="F3:F4"/>
    <mergeCell ref="G3:G4"/>
    <mergeCell ref="N2:N4"/>
    <mergeCell ref="O2:O4"/>
    <mergeCell ref="P2:P4"/>
    <mergeCell ref="Q2:Q4"/>
  </mergeCells>
  <phoneticPr fontId="12" type="noConversion"/>
  <pageMargins left="0.21" right="0.21" top="0.56874999999999998" bottom="0.50972222222222219" header="0.24027777777777778" footer="0.51180555555555551"/>
  <pageSetup paperSize="9" firstPageNumber="0" orientation="landscape" horizontalDpi="4294967293" verticalDpi="300" r:id="rId1"/>
  <headerFooter alignWithMargins="0">
    <oddHeader>&amp;L&amp;12&amp;D&amp;C&amp;14&amp;F&amp;R&amp;12&amp;P/&amp;N</oddHeader>
  </headerFooter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3"/>
  <sheetViews>
    <sheetView workbookViewId="0">
      <selection activeCell="G4" sqref="G4:G83"/>
    </sheetView>
  </sheetViews>
  <sheetFormatPr defaultRowHeight="13.2" x14ac:dyDescent="0.25"/>
  <cols>
    <col min="1" max="1" width="5.5546875" customWidth="1"/>
    <col min="2" max="2" width="21.88671875" customWidth="1"/>
    <col min="3" max="3" width="7.109375" customWidth="1"/>
    <col min="4" max="6" width="10.109375" customWidth="1"/>
    <col min="7" max="7" width="19.5546875" customWidth="1"/>
    <col min="8" max="8" width="9.6640625" style="40" customWidth="1"/>
    <col min="9" max="9" width="8.6640625" customWidth="1"/>
  </cols>
  <sheetData>
    <row r="1" spans="1:9" ht="30" customHeight="1" x14ac:dyDescent="0.4">
      <c r="A1" s="198" t="s">
        <v>95</v>
      </c>
      <c r="B1" s="198"/>
      <c r="C1" s="198"/>
      <c r="D1" s="199" t="s">
        <v>59</v>
      </c>
      <c r="E1" s="199"/>
      <c r="F1" s="199"/>
      <c r="G1" s="200" t="s">
        <v>96</v>
      </c>
      <c r="H1" s="201" t="s">
        <v>97</v>
      </c>
      <c r="I1" s="192" t="s">
        <v>98</v>
      </c>
    </row>
    <row r="2" spans="1:9" ht="43.5" customHeight="1" x14ac:dyDescent="0.25">
      <c r="A2" s="193" t="s">
        <v>99</v>
      </c>
      <c r="B2" s="74" t="str">
        <f>Celkové!B1</f>
        <v>KATEGORIE: starší</v>
      </c>
      <c r="C2" s="194" t="s">
        <v>94</v>
      </c>
      <c r="D2" s="195" t="s">
        <v>100</v>
      </c>
      <c r="E2" s="196" t="s">
        <v>101</v>
      </c>
      <c r="F2" s="197" t="s">
        <v>102</v>
      </c>
      <c r="G2" s="200"/>
      <c r="H2" s="201"/>
      <c r="I2" s="192"/>
    </row>
    <row r="3" spans="1:9" ht="43.5" customHeight="1" x14ac:dyDescent="0.35">
      <c r="A3" s="193"/>
      <c r="B3" s="75" t="s">
        <v>103</v>
      </c>
      <c r="C3" s="194"/>
      <c r="D3" s="195"/>
      <c r="E3" s="196"/>
      <c r="F3" s="197"/>
      <c r="G3" s="200"/>
      <c r="H3" s="201"/>
      <c r="I3" s="192"/>
    </row>
    <row r="4" spans="1:9" ht="23.25" customHeight="1" x14ac:dyDescent="0.25">
      <c r="A4" s="202">
        <v>1</v>
      </c>
      <c r="B4" s="203" t="str">
        <f>IF(Celkové!B4="","",Celkové!B4)</f>
        <v>Lubina</v>
      </c>
      <c r="C4" s="72" t="s">
        <v>69</v>
      </c>
      <c r="D4" s="76"/>
      <c r="E4" s="76"/>
      <c r="F4" s="76"/>
      <c r="G4" s="77"/>
      <c r="H4" s="76" t="str">
        <f>IF(B4="","",IF(G4="",IF(SUM(D$4:F$83)=0,"",IF(SUM(D4:E4)=0,"dnf",IF(F4="",MAX(D4:E4),LARGE(D4:F4,2)))),"N"))</f>
        <v/>
      </c>
      <c r="I4" s="204" t="str">
        <f>IF(B4="","",IF(AND(H4="",H5=""),"",výpočty!Z4))</f>
        <v/>
      </c>
    </row>
    <row r="5" spans="1:9" ht="23.25" customHeight="1" x14ac:dyDescent="0.25">
      <c r="A5" s="202"/>
      <c r="B5" s="203"/>
      <c r="C5" s="66" t="s">
        <v>70</v>
      </c>
      <c r="D5" s="78"/>
      <c r="E5" s="78"/>
      <c r="F5" s="78"/>
      <c r="G5" s="79"/>
      <c r="H5" s="78" t="str">
        <f>IF(B4="","",IF(G5="",IF(SUM(D$4:F$83)=0,"",IF(SUM(D5:E5)=0,"dnf",IF(F5="",MAX(D5:E5),LARGE(D5:F5,2)))),"N"))</f>
        <v/>
      </c>
      <c r="I5" s="204"/>
    </row>
    <row r="6" spans="1:9" ht="23.25" customHeight="1" x14ac:dyDescent="0.25">
      <c r="A6" s="202">
        <f>A4+1</f>
        <v>2</v>
      </c>
      <c r="B6" s="203" t="str">
        <f>IF(Celkové!B6="","",Celkové!B6)</f>
        <v>Výškovice</v>
      </c>
      <c r="C6" s="72" t="s">
        <v>69</v>
      </c>
      <c r="D6" s="76"/>
      <c r="E6" s="76"/>
      <c r="F6" s="76"/>
      <c r="G6" s="77"/>
      <c r="H6" s="76" t="str">
        <f>IF(B6="","",IF(G6="",IF(SUM(D$4:F$83)=0,"",IF(SUM(D6:E6)=0,"dnf",IF(F6="",MAX(D6:E6),LARGE(D6:F6,2)))),"N"))</f>
        <v/>
      </c>
      <c r="I6" s="204" t="str">
        <f>IF(B6="","",IF(AND(H6="",H7=""),"",výpočty!Z6))</f>
        <v/>
      </c>
    </row>
    <row r="7" spans="1:9" ht="23.25" customHeight="1" x14ac:dyDescent="0.25">
      <c r="A7" s="202"/>
      <c r="B7" s="203"/>
      <c r="C7" s="66" t="s">
        <v>70</v>
      </c>
      <c r="D7" s="78"/>
      <c r="E7" s="78"/>
      <c r="F7" s="78"/>
      <c r="G7" s="79"/>
      <c r="H7" s="78" t="str">
        <f>IF(B6="","",IF(G7="",IF(SUM(D$4:F$83)=0,"",IF(SUM(D7:E7)=0,"dnf",IF(F7="",MAX(D7:E7),LARGE(D7:F7,2)))),"N"))</f>
        <v/>
      </c>
      <c r="I7" s="204"/>
    </row>
    <row r="8" spans="1:9" ht="23.25" customHeight="1" x14ac:dyDescent="0.25">
      <c r="A8" s="202">
        <f>A6+1</f>
        <v>3</v>
      </c>
      <c r="B8" s="203" t="str">
        <f>IF(Celkové!B8="","",Celkové!B8)</f>
        <v>Stará Ves</v>
      </c>
      <c r="C8" s="72" t="s">
        <v>69</v>
      </c>
      <c r="D8" s="76"/>
      <c r="E8" s="76"/>
      <c r="F8" s="76"/>
      <c r="G8" s="77"/>
      <c r="H8" s="76" t="str">
        <f>IF(B8="","",IF(G8="",IF(SUM(D$4:F$83)=0,"",IF(SUM(D8:E8)=0,"dnf",IF(F8="",MAX(D8:E8),LARGE(D8:F8,2)))),"N"))</f>
        <v/>
      </c>
      <c r="I8" s="204" t="str">
        <f>IF(B8="","",IF(AND(H8="",H9=""),"",výpočty!Z8))</f>
        <v/>
      </c>
    </row>
    <row r="9" spans="1:9" ht="23.25" customHeight="1" x14ac:dyDescent="0.25">
      <c r="A9" s="202"/>
      <c r="B9" s="203"/>
      <c r="C9" s="66" t="s">
        <v>70</v>
      </c>
      <c r="D9" s="78"/>
      <c r="E9" s="78"/>
      <c r="F9" s="78"/>
      <c r="G9" s="79"/>
      <c r="H9" s="78" t="str">
        <f>IF(B8="","",IF(G9="",IF(SUM(D$4:F$83)=0,"",IF(SUM(D9:E9)=0,"dnf",IF(F9="",MAX(D9:E9),LARGE(D9:F9,2)))),"N"))</f>
        <v/>
      </c>
      <c r="I9" s="204"/>
    </row>
    <row r="10" spans="1:9" ht="23.25" customHeight="1" x14ac:dyDescent="0.25">
      <c r="A10" s="202">
        <f>A8+1</f>
        <v>4</v>
      </c>
      <c r="B10" s="203" t="str">
        <f>IF(Celkové!B10="","",Celkové!B10)</f>
        <v>Fulnek</v>
      </c>
      <c r="C10" s="72" t="s">
        <v>69</v>
      </c>
      <c r="D10" s="76"/>
      <c r="E10" s="76"/>
      <c r="F10" s="76"/>
      <c r="G10" s="77"/>
      <c r="H10" s="76" t="str">
        <f>IF(B10="","",IF(G10="",IF(SUM(D$4:F$83)=0,"",IF(SUM(D10:E10)=0,"dnf",IF(F10="",MAX(D10:E10),LARGE(D10:F10,2)))),"N"))</f>
        <v/>
      </c>
      <c r="I10" s="204" t="str">
        <f>IF(B10="","",IF(AND(H10="",H11=""),"",výpočty!Z10))</f>
        <v/>
      </c>
    </row>
    <row r="11" spans="1:9" ht="23.25" customHeight="1" x14ac:dyDescent="0.25">
      <c r="A11" s="202"/>
      <c r="B11" s="203"/>
      <c r="C11" s="66" t="s">
        <v>70</v>
      </c>
      <c r="D11" s="78"/>
      <c r="E11" s="78"/>
      <c r="F11" s="78"/>
      <c r="G11" s="79"/>
      <c r="H11" s="78" t="str">
        <f>IF(B10="","",IF(G11="",IF(SUM(D$4:F$83)=0,"",IF(SUM(D11:E11)=0,"dnf",IF(F11="",MAX(D11:E11),LARGE(D11:F11,2)))),"N"))</f>
        <v/>
      </c>
      <c r="I11" s="204"/>
    </row>
    <row r="12" spans="1:9" ht="23.25" customHeight="1" x14ac:dyDescent="0.25">
      <c r="A12" s="202">
        <f>A10+1</f>
        <v>5</v>
      </c>
      <c r="B12" s="203" t="str">
        <f>IF(Celkové!B12="","",Celkové!B12)</f>
        <v>Prchalov</v>
      </c>
      <c r="C12" s="72" t="s">
        <v>69</v>
      </c>
      <c r="D12" s="76"/>
      <c r="E12" s="76"/>
      <c r="F12" s="76"/>
      <c r="G12" s="77"/>
      <c r="H12" s="76" t="str">
        <f>IF(B12="","",IF(G12="",IF(SUM(D$4:F$83)=0,"",IF(SUM(D12:E12)=0,"dnf",IF(F12="",MAX(D12:E12),LARGE(D12:F12,2)))),"N"))</f>
        <v/>
      </c>
      <c r="I12" s="204" t="str">
        <f>IF(B12="","",IF(AND(H12="",H13=""),"",výpočty!Z12))</f>
        <v/>
      </c>
    </row>
    <row r="13" spans="1:9" ht="23.25" customHeight="1" x14ac:dyDescent="0.25">
      <c r="A13" s="202"/>
      <c r="B13" s="203"/>
      <c r="C13" s="66" t="s">
        <v>70</v>
      </c>
      <c r="D13" s="78"/>
      <c r="E13" s="78"/>
      <c r="F13" s="78"/>
      <c r="G13" s="79"/>
      <c r="H13" s="78" t="str">
        <f>IF(B12="","",IF(G13="",IF(SUM(D$4:F$83)=0,"",IF(SUM(D13:E13)=0,"dnf",IF(F13="",MAX(D13:E13),LARGE(D13:F13,2)))),"N"))</f>
        <v/>
      </c>
      <c r="I13" s="204"/>
    </row>
    <row r="14" spans="1:9" ht="23.25" customHeight="1" x14ac:dyDescent="0.25">
      <c r="A14" s="202">
        <f>A12+1</f>
        <v>6</v>
      </c>
      <c r="B14" s="203" t="str">
        <f>IF(Celkové!B14="","",Celkové!B14)</f>
        <v>Mniší</v>
      </c>
      <c r="C14" s="72" t="s">
        <v>69</v>
      </c>
      <c r="D14" s="76"/>
      <c r="E14" s="76"/>
      <c r="F14" s="76"/>
      <c r="G14" s="77"/>
      <c r="H14" s="76" t="str">
        <f>IF(B14="","",IF(G14="",IF(SUM(D$4:F$83)=0,"",IF(SUM(D14:E14)=0,"dnf",IF(F14="",MAX(D14:E14),LARGE(D14:F14,2)))),"N"))</f>
        <v/>
      </c>
      <c r="I14" s="204" t="str">
        <f>IF(B14="","",IF(AND(H14="",H15=""),"",výpočty!Z14))</f>
        <v/>
      </c>
    </row>
    <row r="15" spans="1:9" ht="23.25" customHeight="1" x14ac:dyDescent="0.25">
      <c r="A15" s="202"/>
      <c r="B15" s="203"/>
      <c r="C15" s="66" t="s">
        <v>70</v>
      </c>
      <c r="D15" s="78"/>
      <c r="E15" s="78"/>
      <c r="F15" s="78"/>
      <c r="G15" s="79"/>
      <c r="H15" s="78" t="str">
        <f>IF(B14="","",IF(G15="",IF(SUM(D$4:F$83)=0,"",IF(SUM(D15:E15)=0,"dnf",IF(F15="",MAX(D15:E15),LARGE(D15:F15,2)))),"N"))</f>
        <v/>
      </c>
      <c r="I15" s="204"/>
    </row>
    <row r="16" spans="1:9" ht="23.25" customHeight="1" x14ac:dyDescent="0.25">
      <c r="A16" s="202">
        <f>A14+1</f>
        <v>7</v>
      </c>
      <c r="B16" s="203" t="str">
        <f>IF(Celkové!B16="","",Celkové!B16)</f>
        <v>Frenštát p.R.</v>
      </c>
      <c r="C16" s="72" t="s">
        <v>69</v>
      </c>
      <c r="D16" s="76"/>
      <c r="E16" s="76"/>
      <c r="F16" s="76"/>
      <c r="G16" s="77"/>
      <c r="H16" s="76" t="str">
        <f>IF(B16="","",IF(G16="",IF(SUM(D$4:F$83)=0,"",IF(SUM(D16:E16)=0,"dnf",IF(F16="",MAX(D16:E16),LARGE(D16:F16,2)))),"N"))</f>
        <v/>
      </c>
      <c r="I16" s="204" t="str">
        <f>IF(B16="","",IF(AND(H16="",H17=""),"",výpočty!Z16))</f>
        <v/>
      </c>
    </row>
    <row r="17" spans="1:9" ht="23.25" customHeight="1" x14ac:dyDescent="0.25">
      <c r="A17" s="202"/>
      <c r="B17" s="203"/>
      <c r="C17" s="66" t="s">
        <v>70</v>
      </c>
      <c r="D17" s="78"/>
      <c r="E17" s="78"/>
      <c r="F17" s="78"/>
      <c r="G17" s="79"/>
      <c r="H17" s="78" t="str">
        <f>IF(B16="","",IF(G17="",IF(SUM(D$4:F$83)=0,"",IF(SUM(D17:E17)=0,"dnf",IF(F17="",MAX(D17:E17),LARGE(D17:F17,2)))),"N"))</f>
        <v/>
      </c>
      <c r="I17" s="204"/>
    </row>
    <row r="18" spans="1:9" ht="23.25" customHeight="1" x14ac:dyDescent="0.25">
      <c r="A18" s="202">
        <f>A16+1</f>
        <v>8</v>
      </c>
      <c r="B18" s="203" t="str">
        <f>IF(Celkové!B18="","",Celkové!B18)</f>
        <v>Olbramice</v>
      </c>
      <c r="C18" s="72" t="s">
        <v>69</v>
      </c>
      <c r="D18" s="76"/>
      <c r="E18" s="76"/>
      <c r="F18" s="76"/>
      <c r="G18" s="77"/>
      <c r="H18" s="76" t="str">
        <f>IF(B18="","",IF(G18="",IF(SUM(D$4:F$83)=0,"",IF(SUM(D18:E18)=0,"dnf",IF(F18="",MAX(D18:E18),LARGE(D18:F18,2)))),"N"))</f>
        <v/>
      </c>
      <c r="I18" s="204" t="str">
        <f>IF(B18="","",IF(AND(H18="",H19=""),"",výpočty!Z18))</f>
        <v/>
      </c>
    </row>
    <row r="19" spans="1:9" ht="23.25" customHeight="1" x14ac:dyDescent="0.25">
      <c r="A19" s="202"/>
      <c r="B19" s="203"/>
      <c r="C19" s="66" t="s">
        <v>70</v>
      </c>
      <c r="D19" s="78"/>
      <c r="E19" s="78"/>
      <c r="F19" s="78"/>
      <c r="G19" s="79"/>
      <c r="H19" s="78" t="str">
        <f>IF(B18="","",IF(G19="",IF(SUM(D$4:F$83)=0,"",IF(SUM(D19:E19)=0,"dnf",IF(F19="",MAX(D19:E19),LARGE(D19:F19,2)))),"N"))</f>
        <v/>
      </c>
      <c r="I19" s="204"/>
    </row>
    <row r="20" spans="1:9" ht="23.25" customHeight="1" x14ac:dyDescent="0.25">
      <c r="A20" s="202">
        <f>A18+1</f>
        <v>9</v>
      </c>
      <c r="B20" s="203" t="str">
        <f>IF(Celkové!B20="","",Celkové!B20)</f>
        <v>Lubojaty</v>
      </c>
      <c r="C20" s="72" t="s">
        <v>69</v>
      </c>
      <c r="D20" s="76"/>
      <c r="E20" s="76"/>
      <c r="F20" s="76"/>
      <c r="G20" s="77"/>
      <c r="H20" s="76" t="str">
        <f>IF(B20="","",IF(G20="",IF(SUM(D$4:F$83)=0,"",IF(SUM(D20:E20)=0,"dnf",IF(F20="",MAX(D20:E20),LARGE(D20:F20,2)))),"N"))</f>
        <v/>
      </c>
      <c r="I20" s="204" t="str">
        <f>IF(B20="","",IF(AND(H20="",H21=""),"",výpočty!Z20))</f>
        <v/>
      </c>
    </row>
    <row r="21" spans="1:9" ht="23.25" customHeight="1" x14ac:dyDescent="0.25">
      <c r="A21" s="202"/>
      <c r="B21" s="203"/>
      <c r="C21" s="66" t="s">
        <v>70</v>
      </c>
      <c r="D21" s="78"/>
      <c r="E21" s="78"/>
      <c r="F21" s="78"/>
      <c r="G21" s="79"/>
      <c r="H21" s="78" t="str">
        <f>IF(B20="","",IF(G21="",IF(SUM(D$4:F$83)=0,"",IF(SUM(D21:E21)=0,"dnf",IF(F21="",MAX(D21:E21),LARGE(D21:F21,2)))),"N"))</f>
        <v/>
      </c>
      <c r="I21" s="204"/>
    </row>
    <row r="22" spans="1:9" ht="23.25" customHeight="1" x14ac:dyDescent="0.25">
      <c r="A22" s="202">
        <f>A20+1</f>
        <v>10</v>
      </c>
      <c r="B22" s="203" t="str">
        <f>IF(Celkové!B22="","",Celkové!B22)</f>
        <v>Slatina</v>
      </c>
      <c r="C22" s="72" t="s">
        <v>69</v>
      </c>
      <c r="D22" s="76"/>
      <c r="E22" s="76"/>
      <c r="F22" s="76"/>
      <c r="G22" s="77"/>
      <c r="H22" s="76" t="str">
        <f>IF(B22="","",IF(G22="",IF(SUM(D$4:F$83)=0,"",IF(SUM(D22:E22)=0,"dnf",IF(F22="",MAX(D22:E22),LARGE(D22:F22,2)))),"N"))</f>
        <v/>
      </c>
      <c r="I22" s="204" t="str">
        <f>IF(B22="","",IF(AND(H22="",H23=""),"",výpočty!Z22))</f>
        <v/>
      </c>
    </row>
    <row r="23" spans="1:9" ht="23.25" customHeight="1" x14ac:dyDescent="0.25">
      <c r="A23" s="202"/>
      <c r="B23" s="203"/>
      <c r="C23" s="66" t="s">
        <v>70</v>
      </c>
      <c r="D23" s="78"/>
      <c r="E23" s="78"/>
      <c r="F23" s="78"/>
      <c r="G23" s="79"/>
      <c r="H23" s="78" t="str">
        <f>IF(B22="","",IF(G23="",IF(SUM(D$4:F$83)=0,"",IF(SUM(D23:E23)=0,"dnf",IF(F23="",MAX(D23:E23),LARGE(D23:F23,2)))),"N"))</f>
        <v/>
      </c>
      <c r="I23" s="204"/>
    </row>
    <row r="24" spans="1:9" ht="23.25" customHeight="1" x14ac:dyDescent="0.25">
      <c r="A24" s="202">
        <f>A22+1</f>
        <v>11</v>
      </c>
      <c r="B24" s="203" t="str">
        <f>IF(Celkové!B24="","",Celkové!B24)</f>
        <v>Hájov</v>
      </c>
      <c r="C24" s="72" t="s">
        <v>69</v>
      </c>
      <c r="D24" s="76"/>
      <c r="E24" s="76"/>
      <c r="F24" s="76"/>
      <c r="G24" s="77"/>
      <c r="H24" s="76" t="str">
        <f>IF(B24="","",IF(G24="",IF(SUM(D$4:F$83)=0,"",IF(SUM(D24:E24)=0,"dnf",IF(F24="",MAX(D24:E24),LARGE(D24:F24,2)))),"N"))</f>
        <v/>
      </c>
      <c r="I24" s="204" t="str">
        <f>IF(B24="","",IF(AND(H24="",H25=""),"",výpočty!Z24))</f>
        <v/>
      </c>
    </row>
    <row r="25" spans="1:9" ht="23.25" customHeight="1" x14ac:dyDescent="0.25">
      <c r="A25" s="202"/>
      <c r="B25" s="203"/>
      <c r="C25" s="66" t="s">
        <v>70</v>
      </c>
      <c r="D25" s="78"/>
      <c r="E25" s="78"/>
      <c r="F25" s="78"/>
      <c r="G25" s="79"/>
      <c r="H25" s="78" t="str">
        <f>IF(B24="","",IF(G25="",IF(SUM(D$4:F$83)=0,"",IF(SUM(D25:E25)=0,"dnf",IF(F25="",MAX(D25:E25),LARGE(D25:F25,2)))),"N"))</f>
        <v/>
      </c>
      <c r="I25" s="204"/>
    </row>
    <row r="26" spans="1:9" ht="23.25" customHeight="1" x14ac:dyDescent="0.25">
      <c r="A26" s="202">
        <f>A24+1</f>
        <v>12</v>
      </c>
      <c r="B26" s="203" t="str">
        <f>IF(Celkové!B26="","",Celkové!B26)</f>
        <v>Suchdol n.O.</v>
      </c>
      <c r="C26" s="72" t="s">
        <v>69</v>
      </c>
      <c r="D26" s="76"/>
      <c r="E26" s="76"/>
      <c r="F26" s="76"/>
      <c r="G26" s="77"/>
      <c r="H26" s="76" t="str">
        <f>IF(B26="","",IF(G26="",IF(SUM(D$4:F$83)=0,"",IF(SUM(D26:E26)=0,"dnf",IF(F26="",MAX(D26:E26),LARGE(D26:F26,2)))),"N"))</f>
        <v/>
      </c>
      <c r="I26" s="204" t="str">
        <f>IF(B26="","",IF(AND(H26="",H27=""),"",výpočty!Z26))</f>
        <v/>
      </c>
    </row>
    <row r="27" spans="1:9" ht="23.25" customHeight="1" x14ac:dyDescent="0.25">
      <c r="A27" s="202"/>
      <c r="B27" s="203"/>
      <c r="C27" s="66" t="s">
        <v>70</v>
      </c>
      <c r="D27" s="78"/>
      <c r="E27" s="78"/>
      <c r="F27" s="78"/>
      <c r="G27" s="79"/>
      <c r="H27" s="78" t="str">
        <f>IF(B26="","",IF(G27="",IF(SUM(D$4:F$83)=0,"",IF(SUM(D27:E27)=0,"dnf",IF(F27="",MAX(D27:E27),LARGE(D27:F27,2)))),"N"))</f>
        <v/>
      </c>
      <c r="I27" s="204"/>
    </row>
    <row r="28" spans="1:9" ht="23.25" customHeight="1" x14ac:dyDescent="0.25">
      <c r="A28" s="202">
        <f>A26+1</f>
        <v>13</v>
      </c>
      <c r="B28" s="203" t="str">
        <f>IF(Celkové!B28="","",Celkové!B28)</f>
        <v>Tísek</v>
      </c>
      <c r="C28" s="72" t="s">
        <v>69</v>
      </c>
      <c r="D28" s="76"/>
      <c r="E28" s="76"/>
      <c r="F28" s="76"/>
      <c r="G28" s="77"/>
      <c r="H28" s="76" t="str">
        <f>IF(B28="","",IF(G28="",IF(SUM(D$4:F$83)=0,"",IF(SUM(D28:E28)=0,"dnf",IF(F28="",MAX(D28:E28),LARGE(D28:F28,2)))),"N"))</f>
        <v/>
      </c>
      <c r="I28" s="204" t="str">
        <f>IF(B28="","",IF(AND(H28="",H29=""),"",výpočty!Z28))</f>
        <v/>
      </c>
    </row>
    <row r="29" spans="1:9" ht="23.25" customHeight="1" x14ac:dyDescent="0.25">
      <c r="A29" s="202"/>
      <c r="B29" s="203"/>
      <c r="C29" s="66" t="s">
        <v>70</v>
      </c>
      <c r="D29" s="78"/>
      <c r="E29" s="78"/>
      <c r="F29" s="78"/>
      <c r="G29" s="79"/>
      <c r="H29" s="78" t="str">
        <f>IF(B28="","",IF(G29="",IF(SUM(D$4:F$83)=0,"",IF(SUM(D29:E29)=0,"dnf",IF(F29="",MAX(D29:E29),LARGE(D29:F29,2)))),"N"))</f>
        <v/>
      </c>
      <c r="I29" s="204"/>
    </row>
    <row r="30" spans="1:9" ht="23.25" customHeight="1" x14ac:dyDescent="0.25">
      <c r="A30" s="202">
        <f>A28+1</f>
        <v>14</v>
      </c>
      <c r="B30" s="203" t="str">
        <f>IF(Celkové!B30="","",Celkové!B30)</f>
        <v>Frenštát p.R.  "B"</v>
      </c>
      <c r="C30" s="72" t="s">
        <v>69</v>
      </c>
      <c r="D30" s="76"/>
      <c r="E30" s="76"/>
      <c r="F30" s="76"/>
      <c r="G30" s="77"/>
      <c r="H30" s="76" t="str">
        <f>IF(B30="","",IF(G30="",IF(SUM(D$4:F$83)=0,"",IF(SUM(D30:E30)=0,"dnf",IF(F30="",MAX(D30:E30),LARGE(D30:F30,2)))),"N"))</f>
        <v/>
      </c>
      <c r="I30" s="204" t="str">
        <f>IF(B30="","",IF(AND(H30="",H31=""),"",výpočty!Z30))</f>
        <v/>
      </c>
    </row>
    <row r="31" spans="1:9" ht="23.25" customHeight="1" x14ac:dyDescent="0.25">
      <c r="A31" s="202"/>
      <c r="B31" s="203"/>
      <c r="C31" s="66" t="s">
        <v>70</v>
      </c>
      <c r="D31" s="78"/>
      <c r="E31" s="78"/>
      <c r="F31" s="78"/>
      <c r="G31" s="79"/>
      <c r="H31" s="78" t="str">
        <f>IF(B30="","",IF(G31="",IF(SUM(D$4:F$83)=0,"",IF(SUM(D31:E31)=0,"dnf",IF(F31="",MAX(D31:E31),LARGE(D31:F31,2)))),"N"))</f>
        <v/>
      </c>
      <c r="I31" s="204"/>
    </row>
    <row r="32" spans="1:9" ht="23.25" customHeight="1" x14ac:dyDescent="0.25">
      <c r="A32" s="202">
        <f>A30+1</f>
        <v>15</v>
      </c>
      <c r="B32" s="203" t="str">
        <f>IF(Celkové!B32="","",Celkové!B32)</f>
        <v/>
      </c>
      <c r="C32" s="72" t="s">
        <v>69</v>
      </c>
      <c r="D32" s="76"/>
      <c r="E32" s="76"/>
      <c r="F32" s="76"/>
      <c r="G32" s="77"/>
      <c r="H32" s="76" t="str">
        <f>IF(B32="","",IF(G32="",IF(SUM(D$4:F$83)=0,"",IF(SUM(D32:E32)=0,"dnf",IF(F32="",MAX(D32:E32),LARGE(D32:F32,2)))),"N"))</f>
        <v/>
      </c>
      <c r="I32" s="204" t="str">
        <f>IF(B32="","",IF(AND(H32="",H33=""),"",výpočty!Z32))</f>
        <v/>
      </c>
    </row>
    <row r="33" spans="1:9" ht="23.25" customHeight="1" x14ac:dyDescent="0.25">
      <c r="A33" s="202"/>
      <c r="B33" s="203"/>
      <c r="C33" s="66" t="s">
        <v>70</v>
      </c>
      <c r="D33" s="78"/>
      <c r="E33" s="78"/>
      <c r="F33" s="78"/>
      <c r="G33" s="79"/>
      <c r="H33" s="78" t="str">
        <f>IF(B32="","",IF(G33="",IF(SUM(D$4:F$83)=0,"",IF(SUM(D33:E33)=0,"dnf",IF(F33="",MAX(D33:E33),LARGE(D33:F33,2)))),"N"))</f>
        <v/>
      </c>
      <c r="I33" s="204"/>
    </row>
    <row r="34" spans="1:9" ht="23.25" customHeight="1" x14ac:dyDescent="0.25">
      <c r="A34" s="202">
        <f>A32+1</f>
        <v>16</v>
      </c>
      <c r="B34" s="203" t="str">
        <f>IF(Celkové!B34="","",Celkové!B34)</f>
        <v/>
      </c>
      <c r="C34" s="72" t="s">
        <v>69</v>
      </c>
      <c r="D34" s="76"/>
      <c r="E34" s="76"/>
      <c r="F34" s="76"/>
      <c r="G34" s="77"/>
      <c r="H34" s="76" t="str">
        <f>IF(B34="","",IF(G34="",IF(SUM(D$4:F$83)=0,"",IF(SUM(D34:E34)=0,"dnf",IF(F34="",MAX(D34:E34),LARGE(D34:F34,2)))),"N"))</f>
        <v/>
      </c>
      <c r="I34" s="204" t="str">
        <f>IF(B34="","",IF(AND(H34="",H35=""),"",výpočty!Z34))</f>
        <v/>
      </c>
    </row>
    <row r="35" spans="1:9" ht="23.25" customHeight="1" x14ac:dyDescent="0.25">
      <c r="A35" s="202"/>
      <c r="B35" s="203"/>
      <c r="C35" s="66" t="s">
        <v>70</v>
      </c>
      <c r="D35" s="78"/>
      <c r="E35" s="78"/>
      <c r="F35" s="78"/>
      <c r="G35" s="79"/>
      <c r="H35" s="78" t="str">
        <f>IF(B34="","",IF(G35="",IF(SUM(D$4:F$83)=0,"",IF(SUM(D35:E35)=0,"dnf",IF(F35="",MAX(D35:E35),LARGE(D35:F35,2)))),"N"))</f>
        <v/>
      </c>
      <c r="I35" s="204"/>
    </row>
    <row r="36" spans="1:9" ht="23.25" customHeight="1" x14ac:dyDescent="0.25">
      <c r="A36" s="202">
        <f>A34+1</f>
        <v>17</v>
      </c>
      <c r="B36" s="203" t="str">
        <f>IF(Celkové!B36="","",Celkové!B36)</f>
        <v/>
      </c>
      <c r="C36" s="72" t="s">
        <v>69</v>
      </c>
      <c r="D36" s="76"/>
      <c r="E36" s="76"/>
      <c r="F36" s="76"/>
      <c r="G36" s="77"/>
      <c r="H36" s="76" t="str">
        <f>IF(B36="","",IF(G36="",IF(SUM(D$4:F$83)=0,"",IF(SUM(D36:E36)=0,"dnf",IF(F36="",MAX(D36:E36),LARGE(D36:F36,2)))),"N"))</f>
        <v/>
      </c>
      <c r="I36" s="204" t="str">
        <f>IF(B36="","",IF(AND(H36="",H37=""),"",výpočty!Z36))</f>
        <v/>
      </c>
    </row>
    <row r="37" spans="1:9" ht="23.25" customHeight="1" x14ac:dyDescent="0.25">
      <c r="A37" s="202"/>
      <c r="B37" s="203"/>
      <c r="C37" s="66" t="s">
        <v>70</v>
      </c>
      <c r="D37" s="78"/>
      <c r="E37" s="78"/>
      <c r="F37" s="78"/>
      <c r="G37" s="79"/>
      <c r="H37" s="78" t="str">
        <f>IF(B36="","",IF(G37="",IF(SUM(D$4:F$83)=0,"",IF(SUM(D37:E37)=0,"dnf",IF(F37="",MAX(D37:E37),LARGE(D37:F37,2)))),"N"))</f>
        <v/>
      </c>
      <c r="I37" s="204"/>
    </row>
    <row r="38" spans="1:9" ht="23.25" customHeight="1" x14ac:dyDescent="0.25">
      <c r="A38" s="202">
        <f>A36+1</f>
        <v>18</v>
      </c>
      <c r="B38" s="203" t="str">
        <f>IF(Celkové!B38="","",Celkové!B38)</f>
        <v/>
      </c>
      <c r="C38" s="72" t="s">
        <v>69</v>
      </c>
      <c r="D38" s="76"/>
      <c r="E38" s="76"/>
      <c r="F38" s="76"/>
      <c r="G38" s="77"/>
      <c r="H38" s="76" t="str">
        <f>IF(B38="","",IF(G38="",IF(SUM(D$4:F$83)=0,"",IF(SUM(D38:E38)=0,"dnf",IF(F38="",MAX(D38:E38),LARGE(D38:F38,2)))),"N"))</f>
        <v/>
      </c>
      <c r="I38" s="204" t="str">
        <f>IF(B38="","",IF(AND(H38="",H39=""),"",výpočty!Z38))</f>
        <v/>
      </c>
    </row>
    <row r="39" spans="1:9" ht="23.25" customHeight="1" x14ac:dyDescent="0.25">
      <c r="A39" s="202"/>
      <c r="B39" s="203"/>
      <c r="C39" s="66" t="s">
        <v>70</v>
      </c>
      <c r="D39" s="78"/>
      <c r="E39" s="78"/>
      <c r="F39" s="78"/>
      <c r="G39" s="79"/>
      <c r="H39" s="78" t="str">
        <f>IF(B38="","",IF(G39="",IF(SUM(D$4:F$83)=0,"",IF(SUM(D39:E39)=0,"dnf",IF(F39="",MAX(D39:E39),LARGE(D39:F39,2)))),"N"))</f>
        <v/>
      </c>
      <c r="I39" s="204"/>
    </row>
    <row r="40" spans="1:9" ht="23.25" customHeight="1" x14ac:dyDescent="0.25">
      <c r="A40" s="202">
        <f>A38+1</f>
        <v>19</v>
      </c>
      <c r="B40" s="203" t="str">
        <f>IF(Celkové!B40="","",Celkové!B40)</f>
        <v/>
      </c>
      <c r="C40" s="72" t="s">
        <v>69</v>
      </c>
      <c r="D40" s="76"/>
      <c r="E40" s="76"/>
      <c r="F40" s="76"/>
      <c r="G40" s="77"/>
      <c r="H40" s="76" t="str">
        <f>IF(B40="","",IF(G40="",IF(SUM(D$4:F$83)=0,"",IF(SUM(D40:E40)=0,"dnf",IF(F40="",MAX(D40:E40),LARGE(D40:F40,2)))),"N"))</f>
        <v/>
      </c>
      <c r="I40" s="204" t="str">
        <f>IF(B40="","",IF(AND(H40="",H41=""),"",výpočty!Z40))</f>
        <v/>
      </c>
    </row>
    <row r="41" spans="1:9" ht="23.25" customHeight="1" x14ac:dyDescent="0.25">
      <c r="A41" s="202"/>
      <c r="B41" s="203"/>
      <c r="C41" s="66" t="s">
        <v>70</v>
      </c>
      <c r="D41" s="78"/>
      <c r="E41" s="78"/>
      <c r="F41" s="78"/>
      <c r="G41" s="79"/>
      <c r="H41" s="78" t="str">
        <f>IF(B40="","",IF(G41="",IF(SUM(D$4:F$83)=0,"",IF(SUM(D41:E41)=0,"dnf",IF(F41="",MAX(D41:E41),LARGE(D41:F41,2)))),"N"))</f>
        <v/>
      </c>
      <c r="I41" s="204"/>
    </row>
    <row r="42" spans="1:9" ht="23.25" customHeight="1" x14ac:dyDescent="0.25">
      <c r="A42" s="202">
        <f>A40+1</f>
        <v>20</v>
      </c>
      <c r="B42" s="203" t="str">
        <f>IF(Celkové!B42="","",Celkové!B42)</f>
        <v/>
      </c>
      <c r="C42" s="72" t="s">
        <v>69</v>
      </c>
      <c r="D42" s="76"/>
      <c r="E42" s="76"/>
      <c r="F42" s="76"/>
      <c r="G42" s="77"/>
      <c r="H42" s="76" t="str">
        <f>IF(B42="","",IF(G42="",IF(SUM(D$4:F$83)=0,"",IF(SUM(D42:E42)=0,"dnf",IF(F42="",MAX(D42:E42),LARGE(D42:F42,2)))),"N"))</f>
        <v/>
      </c>
      <c r="I42" s="204" t="str">
        <f>IF(B42="","",IF(AND(H42="",H43=""),"",výpočty!Z42))</f>
        <v/>
      </c>
    </row>
    <row r="43" spans="1:9" ht="23.25" customHeight="1" x14ac:dyDescent="0.25">
      <c r="A43" s="202"/>
      <c r="B43" s="203"/>
      <c r="C43" s="66" t="s">
        <v>70</v>
      </c>
      <c r="D43" s="78"/>
      <c r="E43" s="78"/>
      <c r="F43" s="78"/>
      <c r="G43" s="79"/>
      <c r="H43" s="78" t="str">
        <f>IF(B42="","",IF(G43="",IF(SUM(D$4:F$83)=0,"",IF(SUM(D43:E43)=0,"dnf",IF(F43="",MAX(D43:E43),LARGE(D43:F43,2)))),"N"))</f>
        <v/>
      </c>
      <c r="I43" s="204"/>
    </row>
    <row r="44" spans="1:9" ht="23.25" customHeight="1" x14ac:dyDescent="0.25">
      <c r="A44" s="202">
        <f>A42+1</f>
        <v>21</v>
      </c>
      <c r="B44" s="203" t="str">
        <f>IF(Celkové!B44="","",Celkové!B44)</f>
        <v/>
      </c>
      <c r="C44" s="72" t="s">
        <v>69</v>
      </c>
      <c r="D44" s="76"/>
      <c r="E44" s="76"/>
      <c r="F44" s="76"/>
      <c r="G44" s="77"/>
      <c r="H44" s="76" t="str">
        <f>IF(B44="","",IF(G44="",IF(SUM(D$4:F$83)=0,"",IF(SUM(D44:E44)=0,"dnf",IF(F44="",MAX(D44:E44),LARGE(D44:F44,2)))),"N"))</f>
        <v/>
      </c>
      <c r="I44" s="204" t="str">
        <f>IF(B44="","",IF(AND(H44="",H45=""),"",výpočty!Z44))</f>
        <v/>
      </c>
    </row>
    <row r="45" spans="1:9" ht="23.25" customHeight="1" x14ac:dyDescent="0.25">
      <c r="A45" s="202"/>
      <c r="B45" s="203"/>
      <c r="C45" s="66" t="s">
        <v>70</v>
      </c>
      <c r="D45" s="78"/>
      <c r="E45" s="78"/>
      <c r="F45" s="78"/>
      <c r="G45" s="79"/>
      <c r="H45" s="78" t="str">
        <f>IF(B44="","",IF(G45="",IF(SUM(D$4:F$83)=0,"",IF(SUM(D45:E45)=0,"dnf",IF(F45="",MAX(D45:E45),LARGE(D45:F45,2)))),"N"))</f>
        <v/>
      </c>
      <c r="I45" s="204"/>
    </row>
    <row r="46" spans="1:9" ht="23.25" customHeight="1" x14ac:dyDescent="0.25">
      <c r="A46" s="202">
        <f>A44+1</f>
        <v>22</v>
      </c>
      <c r="B46" s="203" t="str">
        <f>IF(Celkové!B46="","",Celkové!B46)</f>
        <v/>
      </c>
      <c r="C46" s="72" t="s">
        <v>69</v>
      </c>
      <c r="D46" s="76"/>
      <c r="E46" s="76"/>
      <c r="F46" s="76"/>
      <c r="G46" s="77"/>
      <c r="H46" s="76" t="str">
        <f>IF(B46="","",IF(G46="",IF(SUM(D$4:F$83)=0,"",IF(SUM(D46:E46)=0,"dnf",IF(F46="",MAX(D46:E46),LARGE(D46:F46,2)))),"N"))</f>
        <v/>
      </c>
      <c r="I46" s="204" t="str">
        <f>IF(B46="","",IF(AND(H46="",H47=""),"",výpočty!Z46))</f>
        <v/>
      </c>
    </row>
    <row r="47" spans="1:9" ht="23.25" customHeight="1" x14ac:dyDescent="0.25">
      <c r="A47" s="202"/>
      <c r="B47" s="203"/>
      <c r="C47" s="66" t="s">
        <v>70</v>
      </c>
      <c r="D47" s="78"/>
      <c r="E47" s="78"/>
      <c r="F47" s="78"/>
      <c r="G47" s="79"/>
      <c r="H47" s="78" t="str">
        <f>IF(B46="","",IF(G47="",IF(SUM(D$4:F$83)=0,"",IF(SUM(D47:E47)=0,"dnf",IF(F47="",MAX(D47:E47),LARGE(D47:F47,2)))),"N"))</f>
        <v/>
      </c>
      <c r="I47" s="204"/>
    </row>
    <row r="48" spans="1:9" ht="23.25" customHeight="1" x14ac:dyDescent="0.25">
      <c r="A48" s="202">
        <f>A46+1</f>
        <v>23</v>
      </c>
      <c r="B48" s="203" t="str">
        <f>IF(Celkové!B48="","",Celkové!B48)</f>
        <v/>
      </c>
      <c r="C48" s="72" t="s">
        <v>69</v>
      </c>
      <c r="D48" s="76"/>
      <c r="E48" s="76"/>
      <c r="F48" s="76"/>
      <c r="G48" s="77"/>
      <c r="H48" s="76" t="str">
        <f>IF(B48="","",IF(G48="",IF(SUM(D$4:F$83)=0,"",IF(SUM(D48:E48)=0,"dnf",IF(F48="",MAX(D48:E48),LARGE(D48:F48,2)))),"N"))</f>
        <v/>
      </c>
      <c r="I48" s="204" t="str">
        <f>IF(B48="","",IF(AND(H48="",H49=""),"",výpočty!Z48))</f>
        <v/>
      </c>
    </row>
    <row r="49" spans="1:9" ht="23.25" customHeight="1" x14ac:dyDescent="0.25">
      <c r="A49" s="202"/>
      <c r="B49" s="203"/>
      <c r="C49" s="66" t="s">
        <v>70</v>
      </c>
      <c r="D49" s="78"/>
      <c r="E49" s="78"/>
      <c r="F49" s="78"/>
      <c r="G49" s="79"/>
      <c r="H49" s="78" t="str">
        <f>IF(B48="","",IF(G49="",IF(SUM(D$4:F$83)=0,"",IF(SUM(D49:E49)=0,"dnf",IF(F49="",MAX(D49:E49),LARGE(D49:F49,2)))),"N"))</f>
        <v/>
      </c>
      <c r="I49" s="204"/>
    </row>
    <row r="50" spans="1:9" ht="23.25" customHeight="1" x14ac:dyDescent="0.25">
      <c r="A50" s="202">
        <f>A48+1</f>
        <v>24</v>
      </c>
      <c r="B50" s="203" t="str">
        <f>IF(Celkové!B50="","",Celkové!B50)</f>
        <v/>
      </c>
      <c r="C50" s="72" t="s">
        <v>69</v>
      </c>
      <c r="D50" s="76"/>
      <c r="E50" s="76"/>
      <c r="F50" s="76"/>
      <c r="G50" s="77"/>
      <c r="H50" s="76" t="str">
        <f>IF(B50="","",IF(G50="",IF(SUM(D$4:F$83)=0,"",IF(SUM(D50:E50)=0,"dnf",IF(F50="",MAX(D50:E50),LARGE(D50:F50,2)))),"N"))</f>
        <v/>
      </c>
      <c r="I50" s="204" t="str">
        <f>IF(B50="","",IF(AND(H50="",H51=""),"",výpočty!Z50))</f>
        <v/>
      </c>
    </row>
    <row r="51" spans="1:9" ht="23.25" customHeight="1" x14ac:dyDescent="0.25">
      <c r="A51" s="202"/>
      <c r="B51" s="203"/>
      <c r="C51" s="66" t="s">
        <v>70</v>
      </c>
      <c r="D51" s="78"/>
      <c r="E51" s="78"/>
      <c r="F51" s="78"/>
      <c r="G51" s="79"/>
      <c r="H51" s="78" t="str">
        <f>IF(B50="","",IF(G51="",IF(SUM(D$4:F$83)=0,"",IF(SUM(D51:E51)=0,"dnf",IF(F51="",MAX(D51:E51),LARGE(D51:F51,2)))),"N"))</f>
        <v/>
      </c>
      <c r="I51" s="204"/>
    </row>
    <row r="52" spans="1:9" ht="23.25" customHeight="1" x14ac:dyDescent="0.25">
      <c r="A52" s="202">
        <f>A50+1</f>
        <v>25</v>
      </c>
      <c r="B52" s="203" t="str">
        <f>IF(Celkové!B52="","",Celkové!B52)</f>
        <v/>
      </c>
      <c r="C52" s="72" t="s">
        <v>69</v>
      </c>
      <c r="D52" s="76"/>
      <c r="E52" s="76"/>
      <c r="F52" s="76"/>
      <c r="G52" s="77"/>
      <c r="H52" s="76" t="str">
        <f>IF(B52="","",IF(G52="",IF(SUM(D$4:F$83)=0,"",IF(SUM(D52:E52)=0,"dnf",IF(F52="",MAX(D52:E52),LARGE(D52:F52,2)))),"N"))</f>
        <v/>
      </c>
      <c r="I52" s="204" t="str">
        <f>IF(B52="","",IF(AND(H52="",H53=""),"",výpočty!Z52))</f>
        <v/>
      </c>
    </row>
    <row r="53" spans="1:9" ht="23.25" customHeight="1" x14ac:dyDescent="0.25">
      <c r="A53" s="202"/>
      <c r="B53" s="203"/>
      <c r="C53" s="66" t="s">
        <v>70</v>
      </c>
      <c r="D53" s="78"/>
      <c r="E53" s="78"/>
      <c r="F53" s="78"/>
      <c r="G53" s="79"/>
      <c r="H53" s="78" t="str">
        <f>IF(B52="","",IF(G53="",IF(SUM(D$4:F$83)=0,"",IF(SUM(D53:E53)=0,"dnf",IF(F53="",MAX(D53:E53),LARGE(D53:F53,2)))),"N"))</f>
        <v/>
      </c>
      <c r="I53" s="204"/>
    </row>
    <row r="54" spans="1:9" ht="23.25" customHeight="1" x14ac:dyDescent="0.25">
      <c r="A54" s="202">
        <f>A52+1</f>
        <v>26</v>
      </c>
      <c r="B54" s="203" t="str">
        <f>IF(Celkové!B54="","",Celkové!B54)</f>
        <v/>
      </c>
      <c r="C54" s="72" t="s">
        <v>69</v>
      </c>
      <c r="D54" s="76"/>
      <c r="E54" s="76"/>
      <c r="F54" s="76"/>
      <c r="G54" s="77"/>
      <c r="H54" s="76" t="str">
        <f>IF(B54="","",IF(G54="",IF(SUM(D$4:F$83)=0,"",IF(SUM(D54:E54)=0,"dnf",IF(F54="",MAX(D54:E54),LARGE(D54:F54,2)))),"N"))</f>
        <v/>
      </c>
      <c r="I54" s="204" t="str">
        <f>IF(B54="","",IF(AND(H54="",H55=""),"",výpočty!Z54))</f>
        <v/>
      </c>
    </row>
    <row r="55" spans="1:9" ht="23.25" customHeight="1" x14ac:dyDescent="0.25">
      <c r="A55" s="202"/>
      <c r="B55" s="203"/>
      <c r="C55" s="66" t="s">
        <v>70</v>
      </c>
      <c r="D55" s="78"/>
      <c r="E55" s="78"/>
      <c r="F55" s="78"/>
      <c r="G55" s="79"/>
      <c r="H55" s="78" t="str">
        <f>IF(B54="","",IF(G55="",IF(SUM(D$4:F$83)=0,"",IF(SUM(D55:E55)=0,"dnf",IF(F55="",MAX(D55:E55),LARGE(D55:F55,2)))),"N"))</f>
        <v/>
      </c>
      <c r="I55" s="204"/>
    </row>
    <row r="56" spans="1:9" ht="23.25" customHeight="1" x14ac:dyDescent="0.25">
      <c r="A56" s="202">
        <f>A54+1</f>
        <v>27</v>
      </c>
      <c r="B56" s="203" t="str">
        <f>IF(Celkové!B56="","",Celkové!B56)</f>
        <v/>
      </c>
      <c r="C56" s="72" t="s">
        <v>69</v>
      </c>
      <c r="D56" s="76"/>
      <c r="E56" s="76"/>
      <c r="F56" s="76"/>
      <c r="G56" s="77"/>
      <c r="H56" s="76" t="str">
        <f>IF(B56="","",IF(G56="",IF(SUM(D$4:F$83)=0,"",IF(SUM(D56:E56)=0,"dnf",IF(F56="",MAX(D56:E56),LARGE(D56:F56,2)))),"N"))</f>
        <v/>
      </c>
      <c r="I56" s="204" t="str">
        <f>IF(B56="","",IF(AND(H56="",H57=""),"",výpočty!Z56))</f>
        <v/>
      </c>
    </row>
    <row r="57" spans="1:9" ht="23.25" customHeight="1" x14ac:dyDescent="0.25">
      <c r="A57" s="202"/>
      <c r="B57" s="203"/>
      <c r="C57" s="66" t="s">
        <v>70</v>
      </c>
      <c r="D57" s="78"/>
      <c r="E57" s="78"/>
      <c r="F57" s="78"/>
      <c r="G57" s="79"/>
      <c r="H57" s="78" t="str">
        <f>IF(B56="","",IF(G57="",IF(SUM(D$4:F$83)=0,"",IF(SUM(D57:E57)=0,"dnf",IF(F57="",MAX(D57:E57),LARGE(D57:F57,2)))),"N"))</f>
        <v/>
      </c>
      <c r="I57" s="204"/>
    </row>
    <row r="58" spans="1:9" ht="23.25" customHeight="1" x14ac:dyDescent="0.25">
      <c r="A58" s="202">
        <f>A56+1</f>
        <v>28</v>
      </c>
      <c r="B58" s="203" t="str">
        <f>IF(Celkové!B58="","",Celkové!B58)</f>
        <v/>
      </c>
      <c r="C58" s="72" t="s">
        <v>69</v>
      </c>
      <c r="D58" s="76"/>
      <c r="E58" s="76"/>
      <c r="F58" s="76"/>
      <c r="G58" s="77"/>
      <c r="H58" s="76" t="str">
        <f>IF(B58="","",IF(G58="",IF(SUM(D$4:F$83)=0,"",IF(SUM(D58:E58)=0,"dnf",IF(F58="",MAX(D58:E58),LARGE(D58:F58,2)))),"N"))</f>
        <v/>
      </c>
      <c r="I58" s="204" t="str">
        <f>IF(B58="","",IF(AND(H58="",H59=""),"",výpočty!Z58))</f>
        <v/>
      </c>
    </row>
    <row r="59" spans="1:9" ht="23.25" customHeight="1" x14ac:dyDescent="0.25">
      <c r="A59" s="202"/>
      <c r="B59" s="203"/>
      <c r="C59" s="66" t="s">
        <v>70</v>
      </c>
      <c r="D59" s="78"/>
      <c r="E59" s="78"/>
      <c r="F59" s="78"/>
      <c r="G59" s="79"/>
      <c r="H59" s="78" t="str">
        <f>IF(B58="","",IF(G59="",IF(SUM(D$4:F$83)=0,"",IF(SUM(D59:E59)=0,"dnf",IF(F59="",MAX(D59:E59),LARGE(D59:F59,2)))),"N"))</f>
        <v/>
      </c>
      <c r="I59" s="204"/>
    </row>
    <row r="60" spans="1:9" ht="23.25" customHeight="1" x14ac:dyDescent="0.25">
      <c r="A60" s="202">
        <f>A58+1</f>
        <v>29</v>
      </c>
      <c r="B60" s="203" t="str">
        <f>IF(Celkové!B60="","",Celkové!B60)</f>
        <v/>
      </c>
      <c r="C60" s="72" t="s">
        <v>69</v>
      </c>
      <c r="D60" s="76"/>
      <c r="E60" s="76"/>
      <c r="F60" s="76"/>
      <c r="G60" s="77"/>
      <c r="H60" s="76" t="str">
        <f>IF(B60="","",IF(G60="",IF(SUM(D$4:F$83)=0,"",IF(SUM(D60:E60)=0,"dnf",IF(F60="",MAX(D60:E60),LARGE(D60:F60,2)))),"N"))</f>
        <v/>
      </c>
      <c r="I60" s="204" t="str">
        <f>IF(B60="","",IF(AND(H60="",H61=""),"",výpočty!Z60))</f>
        <v/>
      </c>
    </row>
    <row r="61" spans="1:9" ht="23.25" customHeight="1" x14ac:dyDescent="0.25">
      <c r="A61" s="202"/>
      <c r="B61" s="203"/>
      <c r="C61" s="66" t="s">
        <v>70</v>
      </c>
      <c r="D61" s="78"/>
      <c r="E61" s="78"/>
      <c r="F61" s="78"/>
      <c r="G61" s="79"/>
      <c r="H61" s="78" t="str">
        <f>IF(B60="","",IF(G61="",IF(SUM(D$4:F$83)=0,"",IF(SUM(D61:E61)=0,"dnf",IF(F61="",MAX(D61:E61),LARGE(D61:F61,2)))),"N"))</f>
        <v/>
      </c>
      <c r="I61" s="204"/>
    </row>
    <row r="62" spans="1:9" ht="23.25" customHeight="1" x14ac:dyDescent="0.25">
      <c r="A62" s="202">
        <f>A60+1</f>
        <v>30</v>
      </c>
      <c r="B62" s="203" t="str">
        <f>IF(Celkové!B62="","",Celkové!B62)</f>
        <v/>
      </c>
      <c r="C62" s="72" t="s">
        <v>69</v>
      </c>
      <c r="D62" s="76"/>
      <c r="E62" s="76"/>
      <c r="F62" s="76"/>
      <c r="G62" s="77"/>
      <c r="H62" s="76" t="str">
        <f>IF(B62="","",IF(G62="",IF(SUM(D$4:F$83)=0,"",IF(SUM(D62:E62)=0,"dnf",IF(F62="",MAX(D62:E62),LARGE(D62:F62,2)))),"N"))</f>
        <v/>
      </c>
      <c r="I62" s="204" t="str">
        <f>IF(B62="","",IF(AND(H62="",H63=""),"",výpočty!Z62))</f>
        <v/>
      </c>
    </row>
    <row r="63" spans="1:9" ht="23.25" customHeight="1" x14ac:dyDescent="0.25">
      <c r="A63" s="202"/>
      <c r="B63" s="203"/>
      <c r="C63" s="66" t="s">
        <v>70</v>
      </c>
      <c r="D63" s="78"/>
      <c r="E63" s="78"/>
      <c r="F63" s="78"/>
      <c r="G63" s="79"/>
      <c r="H63" s="78" t="str">
        <f>IF(B62="","",IF(G63="",IF(SUM(D$4:F$83)=0,"",IF(SUM(D63:E63)=0,"dnf",IF(F63="",MAX(D63:E63),LARGE(D63:F63,2)))),"N"))</f>
        <v/>
      </c>
      <c r="I63" s="204"/>
    </row>
    <row r="64" spans="1:9" ht="23.25" customHeight="1" x14ac:dyDescent="0.25">
      <c r="A64" s="202">
        <f>A62+1</f>
        <v>31</v>
      </c>
      <c r="B64" s="203" t="str">
        <f>IF(Celkové!B64="","",Celkové!B64)</f>
        <v/>
      </c>
      <c r="C64" s="72" t="s">
        <v>69</v>
      </c>
      <c r="D64" s="76"/>
      <c r="E64" s="76"/>
      <c r="F64" s="76"/>
      <c r="G64" s="77"/>
      <c r="H64" s="76" t="str">
        <f>IF(B64="","",IF(G64="",IF(SUM(D$4:F$83)=0,"",IF(SUM(D64:E64)=0,"dnf",IF(F64="",MAX(D64:E64),LARGE(D64:F64,2)))),"N"))</f>
        <v/>
      </c>
      <c r="I64" s="204" t="str">
        <f>IF(B64="","",IF(AND(H64="",H65=""),"",výpočty!Z64))</f>
        <v/>
      </c>
    </row>
    <row r="65" spans="1:9" ht="23.25" customHeight="1" x14ac:dyDescent="0.25">
      <c r="A65" s="202"/>
      <c r="B65" s="203"/>
      <c r="C65" s="66" t="s">
        <v>70</v>
      </c>
      <c r="D65" s="78"/>
      <c r="E65" s="78"/>
      <c r="F65" s="78"/>
      <c r="G65" s="79"/>
      <c r="H65" s="78" t="str">
        <f>IF(B64="","",IF(G65="",IF(SUM(D$4:F$83)=0,"",IF(SUM(D65:E65)=0,"dnf",IF(F65="",MAX(D65:E65),LARGE(D65:F65,2)))),"N"))</f>
        <v/>
      </c>
      <c r="I65" s="204"/>
    </row>
    <row r="66" spans="1:9" ht="23.25" customHeight="1" x14ac:dyDescent="0.25">
      <c r="A66" s="202">
        <f>A64+1</f>
        <v>32</v>
      </c>
      <c r="B66" s="203" t="str">
        <f>IF(Celkové!B66="","",Celkové!B66)</f>
        <v/>
      </c>
      <c r="C66" s="72" t="s">
        <v>69</v>
      </c>
      <c r="D66" s="76"/>
      <c r="E66" s="76"/>
      <c r="F66" s="76"/>
      <c r="G66" s="77"/>
      <c r="H66" s="76" t="str">
        <f>IF(B66="","",IF(G66="",IF(SUM(D$4:F$83)=0,"",IF(SUM(D66:E66)=0,"dnf",IF(F66="",MAX(D66:E66),LARGE(D66:F66,2)))),"N"))</f>
        <v/>
      </c>
      <c r="I66" s="204" t="str">
        <f>IF(B66="","",IF(AND(H66="",H67=""),"",výpočty!Z66))</f>
        <v/>
      </c>
    </row>
    <row r="67" spans="1:9" ht="23.25" customHeight="1" x14ac:dyDescent="0.25">
      <c r="A67" s="202"/>
      <c r="B67" s="203"/>
      <c r="C67" s="66" t="s">
        <v>70</v>
      </c>
      <c r="D67" s="78"/>
      <c r="E67" s="78"/>
      <c r="F67" s="78"/>
      <c r="G67" s="79"/>
      <c r="H67" s="78" t="str">
        <f>IF(B66="","",IF(G67="",IF(SUM(D$4:F$83)=0,"",IF(SUM(D67:E67)=0,"dnf",IF(F67="",MAX(D67:E67),LARGE(D67:F67,2)))),"N"))</f>
        <v/>
      </c>
      <c r="I67" s="204"/>
    </row>
    <row r="68" spans="1:9" ht="23.25" customHeight="1" x14ac:dyDescent="0.25">
      <c r="A68" s="202">
        <f>A66+1</f>
        <v>33</v>
      </c>
      <c r="B68" s="203" t="str">
        <f>IF(Celkové!B68="","",Celkové!B68)</f>
        <v/>
      </c>
      <c r="C68" s="72" t="s">
        <v>69</v>
      </c>
      <c r="D68" s="76"/>
      <c r="E68" s="76"/>
      <c r="F68" s="76"/>
      <c r="G68" s="77"/>
      <c r="H68" s="76" t="str">
        <f>IF(B68="","",IF(G68="",IF(SUM(D$4:F$83)=0,"",IF(SUM(D68:E68)=0,"dnf",IF(F68="",MAX(D68:E68),LARGE(D68:F68,2)))),"N"))</f>
        <v/>
      </c>
      <c r="I68" s="204" t="str">
        <f>IF(B68="","",IF(AND(H68="",H69=""),"",výpočty!Z68))</f>
        <v/>
      </c>
    </row>
    <row r="69" spans="1:9" ht="23.25" customHeight="1" x14ac:dyDescent="0.25">
      <c r="A69" s="202"/>
      <c r="B69" s="203"/>
      <c r="C69" s="66" t="s">
        <v>70</v>
      </c>
      <c r="D69" s="78"/>
      <c r="E69" s="78"/>
      <c r="F69" s="78"/>
      <c r="G69" s="79"/>
      <c r="H69" s="78" t="str">
        <f>IF(B68="","",IF(G69="",IF(SUM(D$4:F$83)=0,"",IF(SUM(D69:E69)=0,"dnf",IF(F69="",MAX(D69:E69),LARGE(D69:F69,2)))),"N"))</f>
        <v/>
      </c>
      <c r="I69" s="204"/>
    </row>
    <row r="70" spans="1:9" ht="23.25" customHeight="1" x14ac:dyDescent="0.25">
      <c r="A70" s="202">
        <f>A68+1</f>
        <v>34</v>
      </c>
      <c r="B70" s="203" t="str">
        <f>IF(Celkové!B70="","",Celkové!B70)</f>
        <v/>
      </c>
      <c r="C70" s="72" t="s">
        <v>69</v>
      </c>
      <c r="D70" s="76"/>
      <c r="E70" s="76"/>
      <c r="F70" s="76"/>
      <c r="G70" s="77"/>
      <c r="H70" s="76" t="str">
        <f>IF(B70="","",IF(G70="",IF(SUM(D$4:F$83)=0,"",IF(SUM(D70:E70)=0,"dnf",IF(F70="",MAX(D70:E70),LARGE(D70:F70,2)))),"N"))</f>
        <v/>
      </c>
      <c r="I70" s="204" t="str">
        <f>IF(B70="","",IF(AND(H70="",H71=""),"",výpočty!Z70))</f>
        <v/>
      </c>
    </row>
    <row r="71" spans="1:9" ht="23.25" customHeight="1" x14ac:dyDescent="0.25">
      <c r="A71" s="202"/>
      <c r="B71" s="203"/>
      <c r="C71" s="66" t="s">
        <v>70</v>
      </c>
      <c r="D71" s="78"/>
      <c r="E71" s="78"/>
      <c r="F71" s="78"/>
      <c r="G71" s="79"/>
      <c r="H71" s="78" t="str">
        <f>IF(B70="","",IF(G71="",IF(SUM(D$4:F$83)=0,"",IF(SUM(D71:E71)=0,"dnf",IF(F71="",MAX(D71:E71),LARGE(D71:F71,2)))),"N"))</f>
        <v/>
      </c>
      <c r="I71" s="204"/>
    </row>
    <row r="72" spans="1:9" ht="23.25" customHeight="1" x14ac:dyDescent="0.25">
      <c r="A72" s="202">
        <f>A70+1</f>
        <v>35</v>
      </c>
      <c r="B72" s="203" t="str">
        <f>IF(Celkové!B72="","",Celkové!B72)</f>
        <v/>
      </c>
      <c r="C72" s="72" t="s">
        <v>69</v>
      </c>
      <c r="D72" s="76"/>
      <c r="E72" s="76"/>
      <c r="F72" s="76"/>
      <c r="G72" s="77"/>
      <c r="H72" s="76" t="str">
        <f>IF(B72="","",IF(G72="",IF(SUM(D$4:F$83)=0,"",IF(SUM(D72:E72)=0,"dnf",IF(F72="",MAX(D72:E72),LARGE(D72:F72,2)))),"N"))</f>
        <v/>
      </c>
      <c r="I72" s="204" t="str">
        <f>IF(B72="","",IF(AND(H72="",H73=""),"",výpočty!Z72))</f>
        <v/>
      </c>
    </row>
    <row r="73" spans="1:9" ht="23.25" customHeight="1" x14ac:dyDescent="0.25">
      <c r="A73" s="202"/>
      <c r="B73" s="203"/>
      <c r="C73" s="66" t="s">
        <v>70</v>
      </c>
      <c r="D73" s="78"/>
      <c r="E73" s="78"/>
      <c r="F73" s="78"/>
      <c r="G73" s="79"/>
      <c r="H73" s="78" t="str">
        <f>IF(B72="","",IF(G73="",IF(SUM(D$4:F$83)=0,"",IF(SUM(D73:E73)=0,"dnf",IF(F73="",MAX(D73:E73),LARGE(D73:F73,2)))),"N"))</f>
        <v/>
      </c>
      <c r="I73" s="204"/>
    </row>
    <row r="74" spans="1:9" ht="23.25" customHeight="1" x14ac:dyDescent="0.25">
      <c r="A74" s="202">
        <f>A72+1</f>
        <v>36</v>
      </c>
      <c r="B74" s="203" t="str">
        <f>IF(Celkové!B74="","",Celkové!B74)</f>
        <v/>
      </c>
      <c r="C74" s="72" t="s">
        <v>69</v>
      </c>
      <c r="D74" s="76"/>
      <c r="E74" s="76"/>
      <c r="F74" s="76"/>
      <c r="G74" s="77"/>
      <c r="H74" s="76" t="str">
        <f>IF(B74="","",IF(G74="",IF(SUM(D$4:F$83)=0,"",IF(SUM(D74:E74)=0,"dnf",IF(F74="",MAX(D74:E74),LARGE(D74:F74,2)))),"N"))</f>
        <v/>
      </c>
      <c r="I74" s="204" t="str">
        <f>IF(B74="","",IF(AND(H74="",H75=""),"",výpočty!Z74))</f>
        <v/>
      </c>
    </row>
    <row r="75" spans="1:9" ht="23.25" customHeight="1" x14ac:dyDescent="0.25">
      <c r="A75" s="202"/>
      <c r="B75" s="203"/>
      <c r="C75" s="66" t="s">
        <v>70</v>
      </c>
      <c r="D75" s="78"/>
      <c r="E75" s="78"/>
      <c r="F75" s="78"/>
      <c r="G75" s="79"/>
      <c r="H75" s="78" t="str">
        <f>IF(B74="","",IF(G75="",IF(SUM(D$4:F$83)=0,"",IF(SUM(D75:E75)=0,"dnf",IF(F75="",MAX(D75:E75),LARGE(D75:F75,2)))),"N"))</f>
        <v/>
      </c>
      <c r="I75" s="204"/>
    </row>
    <row r="76" spans="1:9" ht="23.25" customHeight="1" x14ac:dyDescent="0.25">
      <c r="A76" s="202">
        <f>A74+1</f>
        <v>37</v>
      </c>
      <c r="B76" s="203" t="str">
        <f>IF(Celkové!B76="","",Celkové!B76)</f>
        <v/>
      </c>
      <c r="C76" s="72" t="s">
        <v>69</v>
      </c>
      <c r="D76" s="76"/>
      <c r="E76" s="76"/>
      <c r="F76" s="76"/>
      <c r="G76" s="77"/>
      <c r="H76" s="76" t="str">
        <f>IF(B76="","",IF(G76="",IF(SUM(D$4:F$83)=0,"",IF(SUM(D76:E76)=0,"dnf",IF(F76="",MAX(D76:E76),LARGE(D76:F76,2)))),"N"))</f>
        <v/>
      </c>
      <c r="I76" s="204" t="str">
        <f>IF(B76="","",IF(AND(H76="",H77=""),"",výpočty!Z76))</f>
        <v/>
      </c>
    </row>
    <row r="77" spans="1:9" ht="23.25" customHeight="1" x14ac:dyDescent="0.25">
      <c r="A77" s="202"/>
      <c r="B77" s="203"/>
      <c r="C77" s="66" t="s">
        <v>70</v>
      </c>
      <c r="D77" s="78"/>
      <c r="E77" s="78"/>
      <c r="F77" s="78"/>
      <c r="G77" s="79"/>
      <c r="H77" s="78" t="str">
        <f>IF(B76="","",IF(G77="",IF(SUM(D$4:F$83)=0,"",IF(SUM(D77:E77)=0,"dnf",IF(F77="",MAX(D77:E77),LARGE(D77:F77,2)))),"N"))</f>
        <v/>
      </c>
      <c r="I77" s="204"/>
    </row>
    <row r="78" spans="1:9" ht="23.25" customHeight="1" x14ac:dyDescent="0.25">
      <c r="A78" s="202">
        <f>A76+1</f>
        <v>38</v>
      </c>
      <c r="B78" s="203" t="str">
        <f>IF(Celkové!B78="","",Celkové!B78)</f>
        <v/>
      </c>
      <c r="C78" s="72" t="s">
        <v>69</v>
      </c>
      <c r="D78" s="76"/>
      <c r="E78" s="76"/>
      <c r="F78" s="76"/>
      <c r="G78" s="77"/>
      <c r="H78" s="76" t="str">
        <f>IF(B78="","",IF(G78="",IF(SUM(D$4:F$83)=0,"",IF(SUM(D78:E78)=0,"dnf",IF(F78="",MAX(D78:E78),LARGE(D78:F78,2)))),"N"))</f>
        <v/>
      </c>
      <c r="I78" s="204" t="str">
        <f>IF(B78="","",IF(AND(H78="",H79=""),"",výpočty!Z78))</f>
        <v/>
      </c>
    </row>
    <row r="79" spans="1:9" ht="23.25" customHeight="1" x14ac:dyDescent="0.25">
      <c r="A79" s="202"/>
      <c r="B79" s="203"/>
      <c r="C79" s="66" t="s">
        <v>70</v>
      </c>
      <c r="D79" s="78"/>
      <c r="E79" s="78"/>
      <c r="F79" s="78"/>
      <c r="G79" s="79"/>
      <c r="H79" s="78" t="str">
        <f>IF(B78="","",IF(G79="",IF(SUM(D$4:F$83)=0,"",IF(SUM(D79:E79)=0,"dnf",IF(F79="",MAX(D79:E79),LARGE(D79:F79,2)))),"N"))</f>
        <v/>
      </c>
      <c r="I79" s="204"/>
    </row>
    <row r="80" spans="1:9" ht="23.25" customHeight="1" x14ac:dyDescent="0.25">
      <c r="A80" s="202">
        <f>A78+1</f>
        <v>39</v>
      </c>
      <c r="B80" s="203" t="str">
        <f>IF(Celkové!B80="","",Celkové!B80)</f>
        <v/>
      </c>
      <c r="C80" s="72" t="s">
        <v>69</v>
      </c>
      <c r="D80" s="76"/>
      <c r="E80" s="76"/>
      <c r="F80" s="76"/>
      <c r="G80" s="77"/>
      <c r="H80" s="76" t="str">
        <f>IF(B80="","",IF(G80="",IF(SUM(D$4:F$83)=0,"",IF(SUM(D80:E80)=0,"dnf",IF(F80="",MAX(D80:E80),LARGE(D80:F80,2)))),"N"))</f>
        <v/>
      </c>
      <c r="I80" s="204" t="str">
        <f>IF(B80="","",IF(AND(H80="",H81=""),"",výpočty!Z80))</f>
        <v/>
      </c>
    </row>
    <row r="81" spans="1:9" ht="23.25" customHeight="1" x14ac:dyDescent="0.25">
      <c r="A81" s="202"/>
      <c r="B81" s="203"/>
      <c r="C81" s="66" t="s">
        <v>70</v>
      </c>
      <c r="D81" s="78"/>
      <c r="E81" s="78"/>
      <c r="F81" s="78"/>
      <c r="G81" s="79"/>
      <c r="H81" s="78" t="str">
        <f>IF(B80="","",IF(G81="",IF(SUM(D$4:F$83)=0,"",IF(SUM(D81:E81)=0,"dnf",IF(F81="",MAX(D81:E81),LARGE(D81:F81,2)))),"N"))</f>
        <v/>
      </c>
      <c r="I81" s="204"/>
    </row>
    <row r="82" spans="1:9" ht="23.25" customHeight="1" x14ac:dyDescent="0.25">
      <c r="A82" s="202">
        <f>A80+1</f>
        <v>40</v>
      </c>
      <c r="B82" s="203" t="str">
        <f>IF(Celkové!B82="","",Celkové!B82)</f>
        <v/>
      </c>
      <c r="C82" s="72" t="s">
        <v>69</v>
      </c>
      <c r="D82" s="76"/>
      <c r="E82" s="76"/>
      <c r="F82" s="76"/>
      <c r="G82" s="77"/>
      <c r="H82" s="76" t="str">
        <f>IF(B82="","",IF(G82="",IF(SUM(D$4:F$83)=0,"",IF(SUM(D82:E82)=0,"dnf",IF(F82="",MAX(D82:E82),LARGE(D82:F82,2)))),"N"))</f>
        <v/>
      </c>
      <c r="I82" s="204" t="str">
        <f>IF(B82="","",IF(AND(H82="",H83=""),"",výpočty!Z82))</f>
        <v/>
      </c>
    </row>
    <row r="83" spans="1:9" ht="23.25" customHeight="1" x14ac:dyDescent="0.25">
      <c r="A83" s="202"/>
      <c r="B83" s="203"/>
      <c r="C83" s="66" t="s">
        <v>70</v>
      </c>
      <c r="D83" s="78"/>
      <c r="E83" s="78"/>
      <c r="F83" s="78"/>
      <c r="G83" s="79"/>
      <c r="H83" s="78" t="str">
        <f>IF(B82="","",IF(G83="",IF(SUM(D$4:F$83)=0,"",IF(SUM(D83:E83)=0,"dnf",IF(F83="",MAX(D83:E83),LARGE(D83:F83,2)))),"N"))</f>
        <v/>
      </c>
      <c r="I83" s="204"/>
    </row>
  </sheetData>
  <sheetProtection selectLockedCells="1" selectUnlockedCells="1"/>
  <mergeCells count="130">
    <mergeCell ref="A82:A83"/>
    <mergeCell ref="B82:B83"/>
    <mergeCell ref="I82:I83"/>
    <mergeCell ref="A76:A77"/>
    <mergeCell ref="B76:B77"/>
    <mergeCell ref="I76:I77"/>
    <mergeCell ref="A78:A79"/>
    <mergeCell ref="B78:B79"/>
    <mergeCell ref="I78:I79"/>
    <mergeCell ref="A80:A81"/>
    <mergeCell ref="B80:B81"/>
    <mergeCell ref="I80:I81"/>
    <mergeCell ref="A70:A71"/>
    <mergeCell ref="B70:B71"/>
    <mergeCell ref="I70:I71"/>
    <mergeCell ref="A72:A73"/>
    <mergeCell ref="B72:B73"/>
    <mergeCell ref="I72:I73"/>
    <mergeCell ref="A74:A75"/>
    <mergeCell ref="B74:B75"/>
    <mergeCell ref="I74:I75"/>
    <mergeCell ref="A64:A65"/>
    <mergeCell ref="B64:B65"/>
    <mergeCell ref="I64:I65"/>
    <mergeCell ref="A66:A67"/>
    <mergeCell ref="B66:B67"/>
    <mergeCell ref="I66:I67"/>
    <mergeCell ref="A68:A69"/>
    <mergeCell ref="B68:B69"/>
    <mergeCell ref="I68:I69"/>
    <mergeCell ref="A58:A59"/>
    <mergeCell ref="B58:B59"/>
    <mergeCell ref="I58:I59"/>
    <mergeCell ref="A60:A61"/>
    <mergeCell ref="B60:B61"/>
    <mergeCell ref="I60:I61"/>
    <mergeCell ref="A62:A63"/>
    <mergeCell ref="B62:B63"/>
    <mergeCell ref="I62:I63"/>
    <mergeCell ref="A52:A53"/>
    <mergeCell ref="B52:B53"/>
    <mergeCell ref="I52:I53"/>
    <mergeCell ref="A54:A55"/>
    <mergeCell ref="B54:B55"/>
    <mergeCell ref="I54:I55"/>
    <mergeCell ref="A56:A57"/>
    <mergeCell ref="B56:B57"/>
    <mergeCell ref="I56:I57"/>
    <mergeCell ref="A46:A47"/>
    <mergeCell ref="B46:B47"/>
    <mergeCell ref="I46:I47"/>
    <mergeCell ref="A48:A49"/>
    <mergeCell ref="B48:B49"/>
    <mergeCell ref="I48:I49"/>
    <mergeCell ref="A50:A51"/>
    <mergeCell ref="B50:B51"/>
    <mergeCell ref="I50:I51"/>
    <mergeCell ref="A40:A41"/>
    <mergeCell ref="B40:B41"/>
    <mergeCell ref="I40:I41"/>
    <mergeCell ref="A42:A43"/>
    <mergeCell ref="B42:B43"/>
    <mergeCell ref="I42:I43"/>
    <mergeCell ref="A44:A45"/>
    <mergeCell ref="B44:B45"/>
    <mergeCell ref="I44:I45"/>
    <mergeCell ref="A34:A35"/>
    <mergeCell ref="B34:B35"/>
    <mergeCell ref="I34:I35"/>
    <mergeCell ref="A36:A37"/>
    <mergeCell ref="B36:B37"/>
    <mergeCell ref="I36:I37"/>
    <mergeCell ref="A38:A39"/>
    <mergeCell ref="B38:B39"/>
    <mergeCell ref="I38:I39"/>
    <mergeCell ref="A28:A29"/>
    <mergeCell ref="B28:B29"/>
    <mergeCell ref="I28:I29"/>
    <mergeCell ref="A30:A31"/>
    <mergeCell ref="B30:B31"/>
    <mergeCell ref="I30:I31"/>
    <mergeCell ref="A32:A33"/>
    <mergeCell ref="B32:B33"/>
    <mergeCell ref="I32:I33"/>
    <mergeCell ref="A22:A23"/>
    <mergeCell ref="B22:B23"/>
    <mergeCell ref="I22:I23"/>
    <mergeCell ref="A24:A25"/>
    <mergeCell ref="B24:B25"/>
    <mergeCell ref="I24:I25"/>
    <mergeCell ref="A26:A27"/>
    <mergeCell ref="B26:B27"/>
    <mergeCell ref="I26:I27"/>
    <mergeCell ref="A16:A17"/>
    <mergeCell ref="B16:B17"/>
    <mergeCell ref="I16:I17"/>
    <mergeCell ref="A18:A19"/>
    <mergeCell ref="B18:B19"/>
    <mergeCell ref="I18:I19"/>
    <mergeCell ref="A20:A21"/>
    <mergeCell ref="B20:B21"/>
    <mergeCell ref="I20:I21"/>
    <mergeCell ref="A10:A11"/>
    <mergeCell ref="B10:B11"/>
    <mergeCell ref="I10:I11"/>
    <mergeCell ref="A12:A13"/>
    <mergeCell ref="B12:B13"/>
    <mergeCell ref="I12:I13"/>
    <mergeCell ref="A14:A15"/>
    <mergeCell ref="B14:B15"/>
    <mergeCell ref="I14:I15"/>
    <mergeCell ref="A4:A5"/>
    <mergeCell ref="B4:B5"/>
    <mergeCell ref="I4:I5"/>
    <mergeCell ref="A6:A7"/>
    <mergeCell ref="B6:B7"/>
    <mergeCell ref="I6:I7"/>
    <mergeCell ref="A8:A9"/>
    <mergeCell ref="B8:B9"/>
    <mergeCell ref="I8:I9"/>
    <mergeCell ref="I1:I3"/>
    <mergeCell ref="A2:A3"/>
    <mergeCell ref="C2:C3"/>
    <mergeCell ref="D2:D3"/>
    <mergeCell ref="E2:E3"/>
    <mergeCell ref="F2:F3"/>
    <mergeCell ref="A1:C1"/>
    <mergeCell ref="D1:F1"/>
    <mergeCell ref="G1:G3"/>
    <mergeCell ref="H1:H3"/>
  </mergeCells>
  <phoneticPr fontId="12" type="noConversion"/>
  <pageMargins left="0.1701388888888889" right="0.15972222222222221" top="0.57986111111111116" bottom="0.22013888888888888" header="0.17986111111111111" footer="0.51180555555555551"/>
  <pageSetup paperSize="9" scale="99" firstPageNumber="0" orientation="portrait" horizontalDpi="300" verticalDpi="300"/>
  <headerFooter alignWithMargins="0">
    <oddHeader>&amp;L&amp;D&amp;C&amp;14&amp;F&amp;R&amp;P/&amp;N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82"/>
  <sheetViews>
    <sheetView workbookViewId="0">
      <selection activeCell="B86" sqref="B86"/>
    </sheetView>
  </sheetViews>
  <sheetFormatPr defaultRowHeight="13.2" x14ac:dyDescent="0.25"/>
  <cols>
    <col min="1" max="1" width="3.5546875" customWidth="1"/>
    <col min="2" max="2" width="21.6640625" customWidth="1"/>
    <col min="3" max="3" width="3" customWidth="1"/>
    <col min="4" max="5" width="9.88671875" customWidth="1"/>
    <col min="6" max="6" width="8.6640625" customWidth="1"/>
    <col min="7" max="13" width="3.88671875" customWidth="1"/>
    <col min="17" max="17" width="10.109375" customWidth="1"/>
    <col min="18" max="18" width="4.5546875" customWidth="1"/>
    <col min="19" max="19" width="22" customWidth="1"/>
  </cols>
  <sheetData>
    <row r="1" spans="1:19" ht="12.75" customHeight="1" x14ac:dyDescent="0.25">
      <c r="A1" s="208" t="s">
        <v>104</v>
      </c>
      <c r="B1" s="209" t="s">
        <v>57</v>
      </c>
      <c r="C1" s="210" t="s">
        <v>105</v>
      </c>
      <c r="D1" s="211" t="s">
        <v>106</v>
      </c>
      <c r="E1" s="205" t="s">
        <v>107</v>
      </c>
      <c r="F1" s="206" t="s">
        <v>108</v>
      </c>
      <c r="G1" s="80" t="s">
        <v>109</v>
      </c>
      <c r="H1" s="81"/>
      <c r="I1" s="81"/>
      <c r="J1" s="81"/>
      <c r="K1" s="81"/>
      <c r="L1" s="82"/>
      <c r="M1" s="83"/>
      <c r="N1" s="205" t="s">
        <v>110</v>
      </c>
      <c r="O1" s="207" t="s">
        <v>111</v>
      </c>
      <c r="P1" s="84"/>
      <c r="Q1" s="85" t="s">
        <v>112</v>
      </c>
      <c r="R1" s="86"/>
      <c r="S1" s="87"/>
    </row>
    <row r="2" spans="1:19" ht="92.25" customHeight="1" x14ac:dyDescent="0.25">
      <c r="A2" s="208"/>
      <c r="B2" s="209"/>
      <c r="C2" s="210"/>
      <c r="D2" s="211"/>
      <c r="E2" s="205"/>
      <c r="F2" s="206"/>
      <c r="G2" s="88" t="s">
        <v>113</v>
      </c>
      <c r="H2" s="89" t="s">
        <v>114</v>
      </c>
      <c r="I2" s="89" t="s">
        <v>115</v>
      </c>
      <c r="J2" s="89" t="s">
        <v>116</v>
      </c>
      <c r="K2" s="89" t="s">
        <v>117</v>
      </c>
      <c r="L2" s="90" t="s">
        <v>118</v>
      </c>
      <c r="M2" s="91" t="s">
        <v>119</v>
      </c>
      <c r="N2" s="205"/>
      <c r="O2" s="207"/>
      <c r="P2" s="92" t="s">
        <v>120</v>
      </c>
      <c r="Q2" s="93" t="s">
        <v>121</v>
      </c>
      <c r="R2" s="94" t="s">
        <v>122</v>
      </c>
      <c r="S2" s="95" t="s">
        <v>123</v>
      </c>
    </row>
    <row r="3" spans="1:19" ht="20.25" customHeight="1" x14ac:dyDescent="0.25">
      <c r="A3" s="96">
        <v>1</v>
      </c>
      <c r="B3" s="97"/>
      <c r="C3" s="98" t="str">
        <f>IF(B3="","","A")</f>
        <v/>
      </c>
      <c r="D3" s="99"/>
      <c r="E3" s="99"/>
      <c r="F3" s="99"/>
      <c r="G3" s="100"/>
      <c r="H3" s="100"/>
      <c r="I3" s="100"/>
      <c r="J3" s="100"/>
      <c r="K3" s="100"/>
      <c r="L3" s="100"/>
      <c r="M3" s="101" t="str">
        <f>IF(E3="","",SUM(G3:L3))</f>
        <v/>
      </c>
      <c r="N3" s="102" t="str">
        <f>IF(E3="","",E3-D3)</f>
        <v/>
      </c>
      <c r="O3" s="102" t="str">
        <f t="shared" ref="O3:O34" si="0">IF(N3="","",N3-F3)</f>
        <v/>
      </c>
      <c r="P3" s="102" t="str">
        <f t="shared" ref="P3:P34" si="1">IF(M3="","",M3/1440)</f>
        <v/>
      </c>
      <c r="Q3" s="102" t="str">
        <f>IF(S3="",IF(O3="","",O3+P3),"N")</f>
        <v/>
      </c>
      <c r="R3" s="98" t="str">
        <f>IF(B3="","",výpočty!AL4)</f>
        <v/>
      </c>
      <c r="S3" s="103"/>
    </row>
    <row r="4" spans="1:19" ht="20.25" customHeight="1" x14ac:dyDescent="0.25">
      <c r="A4" s="96">
        <f>A3+1</f>
        <v>2</v>
      </c>
      <c r="B4" s="96"/>
      <c r="C4" s="104" t="str">
        <f>IF(B4="","",IF(ISNUMBER(MATCH(B4,B$3:B3,0)),"B","A"))</f>
        <v/>
      </c>
      <c r="D4" s="105" t="str">
        <f>IF(B4="","",D3+5/1440)</f>
        <v/>
      </c>
      <c r="E4" s="106"/>
      <c r="F4" s="106"/>
      <c r="G4" s="107"/>
      <c r="H4" s="107"/>
      <c r="I4" s="107"/>
      <c r="J4" s="107"/>
      <c r="K4" s="107"/>
      <c r="L4" s="107"/>
      <c r="M4" s="108" t="str">
        <f t="shared" ref="M4:M34" si="2">IF(E4="","",SUM(G4:L4))</f>
        <v/>
      </c>
      <c r="N4" s="105" t="str">
        <f t="shared" ref="N4:N34" si="3">IF(E4="","",E4-D4)</f>
        <v/>
      </c>
      <c r="O4" s="105" t="str">
        <f t="shared" si="0"/>
        <v/>
      </c>
      <c r="P4" s="105" t="str">
        <f t="shared" si="1"/>
        <v/>
      </c>
      <c r="Q4" s="105" t="str">
        <f t="shared" ref="Q4:Q34" si="4">IF(S4="",IF(O4="","",O4+P4),"N")</f>
        <v/>
      </c>
      <c r="R4" s="104" t="str">
        <f>IF(B4="","",výpočty!AL5)</f>
        <v/>
      </c>
      <c r="S4" s="109"/>
    </row>
    <row r="5" spans="1:19" ht="20.25" customHeight="1" x14ac:dyDescent="0.25">
      <c r="A5" s="96">
        <f t="shared" ref="A5:A68" si="5">A4+1</f>
        <v>3</v>
      </c>
      <c r="B5" s="96"/>
      <c r="C5" s="104" t="str">
        <f>IF(B5="","",IF(ISNUMBER(MATCH(B5,B$3:B4,0)),"B","A"))</f>
        <v/>
      </c>
      <c r="D5" s="105" t="str">
        <f t="shared" ref="D5:D35" si="6">IF(B5="","",D4+5/1440)</f>
        <v/>
      </c>
      <c r="E5" s="106"/>
      <c r="F5" s="106"/>
      <c r="G5" s="107"/>
      <c r="H5" s="107"/>
      <c r="I5" s="107"/>
      <c r="J5" s="107"/>
      <c r="K5" s="107"/>
      <c r="L5" s="107"/>
      <c r="M5" s="108" t="str">
        <f t="shared" si="2"/>
        <v/>
      </c>
      <c r="N5" s="105" t="str">
        <f t="shared" si="3"/>
        <v/>
      </c>
      <c r="O5" s="105" t="str">
        <f t="shared" si="0"/>
        <v/>
      </c>
      <c r="P5" s="105" t="str">
        <f t="shared" si="1"/>
        <v/>
      </c>
      <c r="Q5" s="105" t="str">
        <f t="shared" si="4"/>
        <v/>
      </c>
      <c r="R5" s="104" t="str">
        <f>IF(B5="","",výpočty!AL6)</f>
        <v/>
      </c>
      <c r="S5" s="109"/>
    </row>
    <row r="6" spans="1:19" ht="20.25" customHeight="1" x14ac:dyDescent="0.25">
      <c r="A6" s="96">
        <f t="shared" si="5"/>
        <v>4</v>
      </c>
      <c r="B6" s="96"/>
      <c r="C6" s="104" t="str">
        <f>IF(B6="","",IF(ISNUMBER(MATCH(B6,B$3:B5,0)),"B","A"))</f>
        <v/>
      </c>
      <c r="D6" s="105" t="str">
        <f t="shared" si="6"/>
        <v/>
      </c>
      <c r="E6" s="106"/>
      <c r="F6" s="106"/>
      <c r="G6" s="110"/>
      <c r="H6" s="107"/>
      <c r="I6" s="107"/>
      <c r="J6" s="107"/>
      <c r="K6" s="107"/>
      <c r="L6" s="107"/>
      <c r="M6" s="108" t="str">
        <f t="shared" si="2"/>
        <v/>
      </c>
      <c r="N6" s="105" t="str">
        <f t="shared" si="3"/>
        <v/>
      </c>
      <c r="O6" s="105" t="str">
        <f t="shared" si="0"/>
        <v/>
      </c>
      <c r="P6" s="105" t="str">
        <f t="shared" si="1"/>
        <v/>
      </c>
      <c r="Q6" s="105" t="str">
        <f t="shared" si="4"/>
        <v/>
      </c>
      <c r="R6" s="104" t="str">
        <f>IF(B6="","",výpočty!AL7)</f>
        <v/>
      </c>
      <c r="S6" s="109"/>
    </row>
    <row r="7" spans="1:19" ht="20.25" customHeight="1" x14ac:dyDescent="0.25">
      <c r="A7" s="96">
        <f t="shared" si="5"/>
        <v>5</v>
      </c>
      <c r="B7" s="96"/>
      <c r="C7" s="104" t="str">
        <f>IF(B7="","",IF(ISNUMBER(MATCH(B7,B$3:B6,0)),"B","A"))</f>
        <v/>
      </c>
      <c r="D7" s="105" t="str">
        <f t="shared" si="6"/>
        <v/>
      </c>
      <c r="E7" s="106"/>
      <c r="F7" s="106"/>
      <c r="G7" s="110"/>
      <c r="H7" s="107"/>
      <c r="I7" s="107"/>
      <c r="J7" s="107"/>
      <c r="K7" s="107"/>
      <c r="L7" s="107"/>
      <c r="M7" s="108" t="str">
        <f t="shared" si="2"/>
        <v/>
      </c>
      <c r="N7" s="105" t="str">
        <f t="shared" si="3"/>
        <v/>
      </c>
      <c r="O7" s="105" t="str">
        <f t="shared" si="0"/>
        <v/>
      </c>
      <c r="P7" s="105" t="str">
        <f t="shared" si="1"/>
        <v/>
      </c>
      <c r="Q7" s="105" t="str">
        <f t="shared" si="4"/>
        <v/>
      </c>
      <c r="R7" s="104" t="str">
        <f>IF(B7="","",výpočty!AL8)</f>
        <v/>
      </c>
      <c r="S7" s="109"/>
    </row>
    <row r="8" spans="1:19" ht="20.25" customHeight="1" x14ac:dyDescent="0.25">
      <c r="A8" s="96">
        <f t="shared" si="5"/>
        <v>6</v>
      </c>
      <c r="B8" s="96"/>
      <c r="C8" s="104" t="str">
        <f>IF(B8="","",IF(ISNUMBER(MATCH(B8,B$3:B7,0)),"B","A"))</f>
        <v/>
      </c>
      <c r="D8" s="105" t="str">
        <f t="shared" si="6"/>
        <v/>
      </c>
      <c r="E8" s="106"/>
      <c r="F8" s="106"/>
      <c r="G8" s="110"/>
      <c r="H8" s="107"/>
      <c r="I8" s="107"/>
      <c r="J8" s="107"/>
      <c r="K8" s="107"/>
      <c r="L8" s="107"/>
      <c r="M8" s="108" t="str">
        <f t="shared" si="2"/>
        <v/>
      </c>
      <c r="N8" s="105" t="str">
        <f t="shared" si="3"/>
        <v/>
      </c>
      <c r="O8" s="105" t="str">
        <f t="shared" si="0"/>
        <v/>
      </c>
      <c r="P8" s="105" t="str">
        <f t="shared" si="1"/>
        <v/>
      </c>
      <c r="Q8" s="105" t="str">
        <f t="shared" si="4"/>
        <v/>
      </c>
      <c r="R8" s="104" t="str">
        <f>IF(B8="","",výpočty!AL9)</f>
        <v/>
      </c>
      <c r="S8" s="109"/>
    </row>
    <row r="9" spans="1:19" ht="20.25" customHeight="1" x14ac:dyDescent="0.25">
      <c r="A9" s="96">
        <f t="shared" si="5"/>
        <v>7</v>
      </c>
      <c r="B9" s="96"/>
      <c r="C9" s="104" t="str">
        <f>IF(B9="","",IF(ISNUMBER(MATCH(B9,B$3:B8,0)),"B","A"))</f>
        <v/>
      </c>
      <c r="D9" s="105" t="str">
        <f t="shared" si="6"/>
        <v/>
      </c>
      <c r="E9" s="106"/>
      <c r="F9" s="106"/>
      <c r="G9" s="110"/>
      <c r="H9" s="107"/>
      <c r="I9" s="107"/>
      <c r="J9" s="107"/>
      <c r="K9" s="107"/>
      <c r="L9" s="107"/>
      <c r="M9" s="108" t="str">
        <f t="shared" si="2"/>
        <v/>
      </c>
      <c r="N9" s="105" t="str">
        <f t="shared" si="3"/>
        <v/>
      </c>
      <c r="O9" s="105" t="str">
        <f t="shared" si="0"/>
        <v/>
      </c>
      <c r="P9" s="105" t="str">
        <f t="shared" si="1"/>
        <v/>
      </c>
      <c r="Q9" s="105" t="str">
        <f t="shared" si="4"/>
        <v/>
      </c>
      <c r="R9" s="104" t="str">
        <f>IF(B9="","",výpočty!AL10)</f>
        <v/>
      </c>
      <c r="S9" s="109"/>
    </row>
    <row r="10" spans="1:19" ht="20.25" customHeight="1" x14ac:dyDescent="0.25">
      <c r="A10" s="96">
        <f t="shared" si="5"/>
        <v>8</v>
      </c>
      <c r="B10" s="96"/>
      <c r="C10" s="104" t="str">
        <f>IF(B10="","",IF(ISNUMBER(MATCH(B10,B$3:B9,0)),"B","A"))</f>
        <v/>
      </c>
      <c r="D10" s="105" t="str">
        <f t="shared" si="6"/>
        <v/>
      </c>
      <c r="E10" s="106"/>
      <c r="F10" s="106"/>
      <c r="G10" s="110"/>
      <c r="H10" s="107"/>
      <c r="I10" s="107"/>
      <c r="J10" s="107"/>
      <c r="K10" s="107"/>
      <c r="L10" s="107"/>
      <c r="M10" s="108" t="str">
        <f t="shared" si="2"/>
        <v/>
      </c>
      <c r="N10" s="105" t="str">
        <f t="shared" si="3"/>
        <v/>
      </c>
      <c r="O10" s="105" t="str">
        <f t="shared" si="0"/>
        <v/>
      </c>
      <c r="P10" s="105" t="str">
        <f t="shared" si="1"/>
        <v/>
      </c>
      <c r="Q10" s="105" t="str">
        <f t="shared" si="4"/>
        <v/>
      </c>
      <c r="R10" s="104" t="str">
        <f>IF(B10="","",výpočty!AL11)</f>
        <v/>
      </c>
      <c r="S10" s="109"/>
    </row>
    <row r="11" spans="1:19" ht="20.25" customHeight="1" x14ac:dyDescent="0.25">
      <c r="A11" s="96">
        <f t="shared" si="5"/>
        <v>9</v>
      </c>
      <c r="B11" s="96"/>
      <c r="C11" s="104" t="str">
        <f>IF(B11="","",IF(ISNUMBER(MATCH(B11,B$3:B10,0)),"B","A"))</f>
        <v/>
      </c>
      <c r="D11" s="105" t="str">
        <f t="shared" si="6"/>
        <v/>
      </c>
      <c r="E11" s="106"/>
      <c r="F11" s="106"/>
      <c r="G11" s="110"/>
      <c r="H11" s="107"/>
      <c r="I11" s="107"/>
      <c r="J11" s="107"/>
      <c r="K11" s="107"/>
      <c r="L11" s="107"/>
      <c r="M11" s="108" t="str">
        <f t="shared" si="2"/>
        <v/>
      </c>
      <c r="N11" s="105" t="str">
        <f t="shared" si="3"/>
        <v/>
      </c>
      <c r="O11" s="105" t="str">
        <f t="shared" si="0"/>
        <v/>
      </c>
      <c r="P11" s="105" t="str">
        <f t="shared" si="1"/>
        <v/>
      </c>
      <c r="Q11" s="105" t="str">
        <f t="shared" si="4"/>
        <v/>
      </c>
      <c r="R11" s="104" t="str">
        <f>IF(B11="","",výpočty!AL12)</f>
        <v/>
      </c>
      <c r="S11" s="109"/>
    </row>
    <row r="12" spans="1:19" ht="20.25" customHeight="1" x14ac:dyDescent="0.25">
      <c r="A12" s="96">
        <f t="shared" si="5"/>
        <v>10</v>
      </c>
      <c r="B12" s="96"/>
      <c r="C12" s="104" t="str">
        <f>IF(B12="","",IF(ISNUMBER(MATCH(B12,B$3:B11,0)),"B","A"))</f>
        <v/>
      </c>
      <c r="D12" s="105" t="str">
        <f t="shared" si="6"/>
        <v/>
      </c>
      <c r="E12" s="106"/>
      <c r="F12" s="106"/>
      <c r="G12" s="110"/>
      <c r="H12" s="107"/>
      <c r="I12" s="107"/>
      <c r="J12" s="107"/>
      <c r="K12" s="107"/>
      <c r="L12" s="107"/>
      <c r="M12" s="108" t="str">
        <f t="shared" si="2"/>
        <v/>
      </c>
      <c r="N12" s="105" t="str">
        <f t="shared" si="3"/>
        <v/>
      </c>
      <c r="O12" s="105" t="str">
        <f t="shared" si="0"/>
        <v/>
      </c>
      <c r="P12" s="105" t="str">
        <f t="shared" si="1"/>
        <v/>
      </c>
      <c r="Q12" s="105" t="str">
        <f t="shared" si="4"/>
        <v/>
      </c>
      <c r="R12" s="104" t="str">
        <f>IF(B12="","",výpočty!AL13)</f>
        <v/>
      </c>
      <c r="S12" s="109"/>
    </row>
    <row r="13" spans="1:19" ht="20.25" customHeight="1" x14ac:dyDescent="0.25">
      <c r="A13" s="96">
        <f t="shared" si="5"/>
        <v>11</v>
      </c>
      <c r="B13" s="96"/>
      <c r="C13" s="104" t="str">
        <f>IF(B13="","",IF(ISNUMBER(MATCH(B13,B$3:B12,0)),"B","A"))</f>
        <v/>
      </c>
      <c r="D13" s="105" t="str">
        <f t="shared" si="6"/>
        <v/>
      </c>
      <c r="E13" s="106"/>
      <c r="F13" s="106"/>
      <c r="G13" s="110"/>
      <c r="H13" s="107"/>
      <c r="I13" s="107"/>
      <c r="J13" s="107"/>
      <c r="K13" s="107"/>
      <c r="L13" s="107"/>
      <c r="M13" s="108" t="str">
        <f t="shared" si="2"/>
        <v/>
      </c>
      <c r="N13" s="105" t="str">
        <f t="shared" si="3"/>
        <v/>
      </c>
      <c r="O13" s="105" t="str">
        <f t="shared" si="0"/>
        <v/>
      </c>
      <c r="P13" s="105" t="str">
        <f t="shared" si="1"/>
        <v/>
      </c>
      <c r="Q13" s="105" t="str">
        <f t="shared" si="4"/>
        <v/>
      </c>
      <c r="R13" s="104" t="str">
        <f>IF(B13="","",výpočty!AL14)</f>
        <v/>
      </c>
      <c r="S13" s="109"/>
    </row>
    <row r="14" spans="1:19" ht="20.25" customHeight="1" x14ac:dyDescent="0.25">
      <c r="A14" s="96">
        <f t="shared" si="5"/>
        <v>12</v>
      </c>
      <c r="B14" s="96"/>
      <c r="C14" s="104" t="str">
        <f>IF(B14="","",IF(ISNUMBER(MATCH(B14,B$3:B13,0)),"B","A"))</f>
        <v/>
      </c>
      <c r="D14" s="105" t="str">
        <f t="shared" si="6"/>
        <v/>
      </c>
      <c r="E14" s="106"/>
      <c r="F14" s="106"/>
      <c r="G14" s="110"/>
      <c r="H14" s="107"/>
      <c r="I14" s="107"/>
      <c r="J14" s="107"/>
      <c r="K14" s="107"/>
      <c r="L14" s="107"/>
      <c r="M14" s="108" t="str">
        <f t="shared" si="2"/>
        <v/>
      </c>
      <c r="N14" s="105" t="str">
        <f t="shared" si="3"/>
        <v/>
      </c>
      <c r="O14" s="105" t="str">
        <f t="shared" si="0"/>
        <v/>
      </c>
      <c r="P14" s="105" t="str">
        <f t="shared" si="1"/>
        <v/>
      </c>
      <c r="Q14" s="105" t="str">
        <f t="shared" si="4"/>
        <v/>
      </c>
      <c r="R14" s="104" t="str">
        <f>IF(B14="","",výpočty!AL15)</f>
        <v/>
      </c>
      <c r="S14" s="109"/>
    </row>
    <row r="15" spans="1:19" ht="20.25" customHeight="1" x14ac:dyDescent="0.25">
      <c r="A15" s="96">
        <f t="shared" si="5"/>
        <v>13</v>
      </c>
      <c r="B15" s="96"/>
      <c r="C15" s="104" t="str">
        <f>IF(B15="","",IF(ISNUMBER(MATCH(B15,B$3:B14,0)),"B","A"))</f>
        <v/>
      </c>
      <c r="D15" s="105" t="str">
        <f t="shared" si="6"/>
        <v/>
      </c>
      <c r="E15" s="106"/>
      <c r="F15" s="106"/>
      <c r="G15" s="110"/>
      <c r="H15" s="107"/>
      <c r="I15" s="107"/>
      <c r="J15" s="107"/>
      <c r="K15" s="107"/>
      <c r="L15" s="107"/>
      <c r="M15" s="108" t="str">
        <f t="shared" si="2"/>
        <v/>
      </c>
      <c r="N15" s="105" t="str">
        <f t="shared" si="3"/>
        <v/>
      </c>
      <c r="O15" s="105" t="str">
        <f t="shared" si="0"/>
        <v/>
      </c>
      <c r="P15" s="105" t="str">
        <f t="shared" si="1"/>
        <v/>
      </c>
      <c r="Q15" s="105" t="str">
        <f t="shared" si="4"/>
        <v/>
      </c>
      <c r="R15" s="104" t="str">
        <f>IF(B15="","",výpočty!AL16)</f>
        <v/>
      </c>
      <c r="S15" s="109"/>
    </row>
    <row r="16" spans="1:19" ht="20.25" customHeight="1" x14ac:dyDescent="0.25">
      <c r="A16" s="96">
        <f t="shared" si="5"/>
        <v>14</v>
      </c>
      <c r="B16" s="96"/>
      <c r="C16" s="104" t="str">
        <f>IF(B16="","",IF(ISNUMBER(MATCH(B16,B$3:B15,0)),"B","A"))</f>
        <v/>
      </c>
      <c r="D16" s="105" t="str">
        <f t="shared" si="6"/>
        <v/>
      </c>
      <c r="E16" s="106"/>
      <c r="F16" s="106"/>
      <c r="G16" s="110"/>
      <c r="H16" s="107"/>
      <c r="I16" s="107"/>
      <c r="J16" s="107"/>
      <c r="K16" s="107"/>
      <c r="L16" s="107"/>
      <c r="M16" s="108" t="str">
        <f t="shared" si="2"/>
        <v/>
      </c>
      <c r="N16" s="105" t="str">
        <f t="shared" si="3"/>
        <v/>
      </c>
      <c r="O16" s="105" t="str">
        <f t="shared" si="0"/>
        <v/>
      </c>
      <c r="P16" s="105" t="str">
        <f t="shared" si="1"/>
        <v/>
      </c>
      <c r="Q16" s="105" t="str">
        <f t="shared" si="4"/>
        <v/>
      </c>
      <c r="R16" s="104" t="str">
        <f>IF(B16="","",výpočty!AL17)</f>
        <v/>
      </c>
      <c r="S16" s="109"/>
    </row>
    <row r="17" spans="1:19" ht="20.25" customHeight="1" x14ac:dyDescent="0.25">
      <c r="A17" s="96">
        <f t="shared" si="5"/>
        <v>15</v>
      </c>
      <c r="B17" s="96"/>
      <c r="C17" s="104" t="str">
        <f>IF(B17="","",IF(ISNUMBER(MATCH(B17,B$3:B16,0)),"B","A"))</f>
        <v/>
      </c>
      <c r="D17" s="105" t="str">
        <f t="shared" si="6"/>
        <v/>
      </c>
      <c r="E17" s="106"/>
      <c r="F17" s="106"/>
      <c r="G17" s="110"/>
      <c r="H17" s="107"/>
      <c r="I17" s="107"/>
      <c r="J17" s="107"/>
      <c r="K17" s="107"/>
      <c r="L17" s="107"/>
      <c r="M17" s="108" t="str">
        <f t="shared" si="2"/>
        <v/>
      </c>
      <c r="N17" s="105" t="str">
        <f t="shared" si="3"/>
        <v/>
      </c>
      <c r="O17" s="105" t="str">
        <f t="shared" si="0"/>
        <v/>
      </c>
      <c r="P17" s="105" t="str">
        <f t="shared" si="1"/>
        <v/>
      </c>
      <c r="Q17" s="105" t="str">
        <f t="shared" si="4"/>
        <v/>
      </c>
      <c r="R17" s="104" t="str">
        <f>IF(B17="","",výpočty!AL18)</f>
        <v/>
      </c>
      <c r="S17" s="109"/>
    </row>
    <row r="18" spans="1:19" ht="20.25" customHeight="1" x14ac:dyDescent="0.25">
      <c r="A18" s="96">
        <f t="shared" si="5"/>
        <v>16</v>
      </c>
      <c r="B18" s="96"/>
      <c r="C18" s="104" t="str">
        <f>IF(B18="","",IF(ISNUMBER(MATCH(B18,B$3:B17,0)),"B","A"))</f>
        <v/>
      </c>
      <c r="D18" s="105" t="str">
        <f t="shared" si="6"/>
        <v/>
      </c>
      <c r="E18" s="106"/>
      <c r="F18" s="106"/>
      <c r="G18" s="110"/>
      <c r="H18" s="107"/>
      <c r="I18" s="107"/>
      <c r="J18" s="107"/>
      <c r="K18" s="107"/>
      <c r="L18" s="107"/>
      <c r="M18" s="108" t="str">
        <f t="shared" si="2"/>
        <v/>
      </c>
      <c r="N18" s="105" t="str">
        <f t="shared" si="3"/>
        <v/>
      </c>
      <c r="O18" s="105" t="str">
        <f t="shared" si="0"/>
        <v/>
      </c>
      <c r="P18" s="105" t="str">
        <f t="shared" si="1"/>
        <v/>
      </c>
      <c r="Q18" s="105" t="str">
        <f t="shared" si="4"/>
        <v/>
      </c>
      <c r="R18" s="104" t="str">
        <f>IF(B18="","",výpočty!AL19)</f>
        <v/>
      </c>
      <c r="S18" s="109"/>
    </row>
    <row r="19" spans="1:19" ht="20.25" customHeight="1" x14ac:dyDescent="0.25">
      <c r="A19" s="96">
        <f t="shared" si="5"/>
        <v>17</v>
      </c>
      <c r="B19" s="96"/>
      <c r="C19" s="104" t="str">
        <f>IF(B19="","",IF(ISNUMBER(MATCH(B19,B$3:B18,0)),"B","A"))</f>
        <v/>
      </c>
      <c r="D19" s="105" t="str">
        <f t="shared" si="6"/>
        <v/>
      </c>
      <c r="E19" s="106"/>
      <c r="F19" s="106"/>
      <c r="G19" s="110"/>
      <c r="H19" s="107"/>
      <c r="I19" s="107"/>
      <c r="J19" s="107"/>
      <c r="K19" s="107"/>
      <c r="L19" s="107"/>
      <c r="M19" s="108" t="str">
        <f t="shared" si="2"/>
        <v/>
      </c>
      <c r="N19" s="105" t="str">
        <f t="shared" si="3"/>
        <v/>
      </c>
      <c r="O19" s="105" t="str">
        <f t="shared" si="0"/>
        <v/>
      </c>
      <c r="P19" s="105" t="str">
        <f t="shared" si="1"/>
        <v/>
      </c>
      <c r="Q19" s="105" t="str">
        <f t="shared" si="4"/>
        <v/>
      </c>
      <c r="R19" s="104" t="str">
        <f>IF(B19="","",výpočty!AL20)</f>
        <v/>
      </c>
      <c r="S19" s="109"/>
    </row>
    <row r="20" spans="1:19" ht="20.25" customHeight="1" x14ac:dyDescent="0.25">
      <c r="A20" s="96">
        <f t="shared" si="5"/>
        <v>18</v>
      </c>
      <c r="B20" s="96"/>
      <c r="C20" s="104" t="str">
        <f>IF(B20="","",IF(ISNUMBER(MATCH(B20,B$3:B19,0)),"B","A"))</f>
        <v/>
      </c>
      <c r="D20" s="105" t="str">
        <f t="shared" si="6"/>
        <v/>
      </c>
      <c r="E20" s="106"/>
      <c r="F20" s="106"/>
      <c r="G20" s="110"/>
      <c r="H20" s="107"/>
      <c r="I20" s="107"/>
      <c r="J20" s="107"/>
      <c r="K20" s="107"/>
      <c r="L20" s="107"/>
      <c r="M20" s="108" t="str">
        <f t="shared" si="2"/>
        <v/>
      </c>
      <c r="N20" s="105" t="str">
        <f t="shared" si="3"/>
        <v/>
      </c>
      <c r="O20" s="105" t="str">
        <f t="shared" si="0"/>
        <v/>
      </c>
      <c r="P20" s="105" t="str">
        <f t="shared" si="1"/>
        <v/>
      </c>
      <c r="Q20" s="105" t="str">
        <f t="shared" si="4"/>
        <v/>
      </c>
      <c r="R20" s="104" t="str">
        <f>IF(B20="","",výpočty!AL21)</f>
        <v/>
      </c>
      <c r="S20" s="109"/>
    </row>
    <row r="21" spans="1:19" ht="20.25" customHeight="1" x14ac:dyDescent="0.25">
      <c r="A21" s="96">
        <f t="shared" si="5"/>
        <v>19</v>
      </c>
      <c r="B21" s="96"/>
      <c r="C21" s="104" t="str">
        <f>IF(B21="","",IF(ISNUMBER(MATCH(B21,B$3:B20,0)),"B","A"))</f>
        <v/>
      </c>
      <c r="D21" s="105" t="str">
        <f t="shared" si="6"/>
        <v/>
      </c>
      <c r="E21" s="106"/>
      <c r="F21" s="106"/>
      <c r="G21" s="110"/>
      <c r="H21" s="107"/>
      <c r="I21" s="107"/>
      <c r="J21" s="107"/>
      <c r="K21" s="107"/>
      <c r="L21" s="107"/>
      <c r="M21" s="108" t="str">
        <f t="shared" si="2"/>
        <v/>
      </c>
      <c r="N21" s="105" t="str">
        <f t="shared" si="3"/>
        <v/>
      </c>
      <c r="O21" s="105" t="str">
        <f t="shared" si="0"/>
        <v/>
      </c>
      <c r="P21" s="105" t="str">
        <f t="shared" si="1"/>
        <v/>
      </c>
      <c r="Q21" s="105" t="str">
        <f t="shared" si="4"/>
        <v/>
      </c>
      <c r="R21" s="104" t="str">
        <f>IF(B21="","",výpočty!AL22)</f>
        <v/>
      </c>
      <c r="S21" s="109"/>
    </row>
    <row r="22" spans="1:19" ht="20.25" customHeight="1" x14ac:dyDescent="0.25">
      <c r="A22" s="96">
        <f t="shared" si="5"/>
        <v>20</v>
      </c>
      <c r="B22" s="96"/>
      <c r="C22" s="104" t="str">
        <f>IF(B22="","",IF(ISNUMBER(MATCH(B22,B$3:B21,0)),"B","A"))</f>
        <v/>
      </c>
      <c r="D22" s="105" t="str">
        <f t="shared" si="6"/>
        <v/>
      </c>
      <c r="E22" s="106"/>
      <c r="F22" s="106"/>
      <c r="G22" s="110"/>
      <c r="H22" s="107"/>
      <c r="I22" s="107"/>
      <c r="J22" s="107"/>
      <c r="K22" s="107"/>
      <c r="L22" s="107"/>
      <c r="M22" s="108" t="str">
        <f t="shared" si="2"/>
        <v/>
      </c>
      <c r="N22" s="105" t="str">
        <f t="shared" si="3"/>
        <v/>
      </c>
      <c r="O22" s="105" t="str">
        <f t="shared" si="0"/>
        <v/>
      </c>
      <c r="P22" s="105" t="str">
        <f t="shared" si="1"/>
        <v/>
      </c>
      <c r="Q22" s="105" t="str">
        <f t="shared" si="4"/>
        <v/>
      </c>
      <c r="R22" s="104" t="str">
        <f>IF(B22="","",výpočty!AL23)</f>
        <v/>
      </c>
      <c r="S22" s="109"/>
    </row>
    <row r="23" spans="1:19" ht="20.25" customHeight="1" x14ac:dyDescent="0.25">
      <c r="A23" s="96">
        <f t="shared" si="5"/>
        <v>21</v>
      </c>
      <c r="B23" s="96"/>
      <c r="C23" s="104" t="str">
        <f>IF(B23="","",IF(ISNUMBER(MATCH(B23,B$3:B22,0)),"B","A"))</f>
        <v/>
      </c>
      <c r="D23" s="105" t="str">
        <f t="shared" si="6"/>
        <v/>
      </c>
      <c r="E23" s="106"/>
      <c r="F23" s="106"/>
      <c r="G23" s="110"/>
      <c r="H23" s="107"/>
      <c r="I23" s="107"/>
      <c r="J23" s="107"/>
      <c r="K23" s="107"/>
      <c r="L23" s="107"/>
      <c r="M23" s="108" t="str">
        <f t="shared" si="2"/>
        <v/>
      </c>
      <c r="N23" s="105" t="str">
        <f t="shared" si="3"/>
        <v/>
      </c>
      <c r="O23" s="105" t="str">
        <f t="shared" si="0"/>
        <v/>
      </c>
      <c r="P23" s="105" t="str">
        <f t="shared" si="1"/>
        <v/>
      </c>
      <c r="Q23" s="105" t="str">
        <f t="shared" si="4"/>
        <v/>
      </c>
      <c r="R23" s="104" t="str">
        <f>IF(B23="","",výpočty!AL24)</f>
        <v/>
      </c>
      <c r="S23" s="109"/>
    </row>
    <row r="24" spans="1:19" ht="20.25" customHeight="1" x14ac:dyDescent="0.25">
      <c r="A24" s="96">
        <f t="shared" si="5"/>
        <v>22</v>
      </c>
      <c r="B24" s="96"/>
      <c r="C24" s="104" t="str">
        <f>IF(B24="","",IF(ISNUMBER(MATCH(B24,B$3:B23,0)),"B","A"))</f>
        <v/>
      </c>
      <c r="D24" s="105" t="str">
        <f t="shared" si="6"/>
        <v/>
      </c>
      <c r="E24" s="106"/>
      <c r="F24" s="106"/>
      <c r="G24" s="110"/>
      <c r="H24" s="107"/>
      <c r="I24" s="107"/>
      <c r="J24" s="107"/>
      <c r="K24" s="107"/>
      <c r="L24" s="107"/>
      <c r="M24" s="108" t="str">
        <f t="shared" si="2"/>
        <v/>
      </c>
      <c r="N24" s="105" t="str">
        <f t="shared" si="3"/>
        <v/>
      </c>
      <c r="O24" s="105" t="str">
        <f t="shared" si="0"/>
        <v/>
      </c>
      <c r="P24" s="105" t="str">
        <f t="shared" si="1"/>
        <v/>
      </c>
      <c r="Q24" s="105" t="str">
        <f t="shared" si="4"/>
        <v/>
      </c>
      <c r="R24" s="104" t="str">
        <f>IF(B24="","",výpočty!AL25)</f>
        <v/>
      </c>
      <c r="S24" s="109"/>
    </row>
    <row r="25" spans="1:19" ht="20.25" customHeight="1" x14ac:dyDescent="0.25">
      <c r="A25" s="96">
        <f t="shared" si="5"/>
        <v>23</v>
      </c>
      <c r="B25" s="96"/>
      <c r="C25" s="104" t="str">
        <f>IF(B25="","",IF(ISNUMBER(MATCH(B25,B$3:B24,0)),"B","A"))</f>
        <v/>
      </c>
      <c r="D25" s="105" t="str">
        <f t="shared" si="6"/>
        <v/>
      </c>
      <c r="E25" s="106"/>
      <c r="F25" s="106"/>
      <c r="G25" s="110"/>
      <c r="H25" s="107"/>
      <c r="I25" s="107"/>
      <c r="J25" s="107"/>
      <c r="K25" s="107"/>
      <c r="L25" s="107"/>
      <c r="M25" s="108" t="str">
        <f t="shared" si="2"/>
        <v/>
      </c>
      <c r="N25" s="105" t="str">
        <f t="shared" si="3"/>
        <v/>
      </c>
      <c r="O25" s="105" t="str">
        <f t="shared" si="0"/>
        <v/>
      </c>
      <c r="P25" s="105" t="str">
        <f t="shared" si="1"/>
        <v/>
      </c>
      <c r="Q25" s="105" t="str">
        <f t="shared" si="4"/>
        <v/>
      </c>
      <c r="R25" s="104" t="str">
        <f>IF(B25="","",výpočty!AL26)</f>
        <v/>
      </c>
      <c r="S25" s="109"/>
    </row>
    <row r="26" spans="1:19" ht="20.25" customHeight="1" x14ac:dyDescent="0.25">
      <c r="A26" s="96">
        <f t="shared" si="5"/>
        <v>24</v>
      </c>
      <c r="B26" s="111"/>
      <c r="C26" s="104" t="str">
        <f>IF(B26="","",IF(ISNUMBER(MATCH(B26,B$3:B25,0)),"B","A"))</f>
        <v/>
      </c>
      <c r="D26" s="105" t="str">
        <f t="shared" si="6"/>
        <v/>
      </c>
      <c r="E26" s="106"/>
      <c r="F26" s="106"/>
      <c r="G26" s="110"/>
      <c r="H26" s="107"/>
      <c r="I26" s="110"/>
      <c r="J26" s="107"/>
      <c r="K26" s="107"/>
      <c r="L26" s="107"/>
      <c r="M26" s="108" t="str">
        <f t="shared" si="2"/>
        <v/>
      </c>
      <c r="N26" s="105" t="str">
        <f t="shared" si="3"/>
        <v/>
      </c>
      <c r="O26" s="105" t="str">
        <f t="shared" si="0"/>
        <v/>
      </c>
      <c r="P26" s="105" t="str">
        <f t="shared" si="1"/>
        <v/>
      </c>
      <c r="Q26" s="105" t="str">
        <f t="shared" si="4"/>
        <v/>
      </c>
      <c r="R26" s="104" t="str">
        <f>IF(B26="","",výpočty!AL27)</f>
        <v/>
      </c>
      <c r="S26" s="109"/>
    </row>
    <row r="27" spans="1:19" ht="20.25" customHeight="1" x14ac:dyDescent="0.25">
      <c r="A27" s="96">
        <f t="shared" si="5"/>
        <v>25</v>
      </c>
      <c r="B27" s="111"/>
      <c r="C27" s="104" t="str">
        <f>IF(B27="","",IF(ISNUMBER(MATCH(B27,B$3:B26,0)),"B","A"))</f>
        <v/>
      </c>
      <c r="D27" s="105" t="str">
        <f t="shared" si="6"/>
        <v/>
      </c>
      <c r="E27" s="106"/>
      <c r="F27" s="106"/>
      <c r="G27" s="110"/>
      <c r="H27" s="107"/>
      <c r="I27" s="107"/>
      <c r="J27" s="107"/>
      <c r="K27" s="107"/>
      <c r="L27" s="107"/>
      <c r="M27" s="108" t="str">
        <f t="shared" si="2"/>
        <v/>
      </c>
      <c r="N27" s="105" t="str">
        <f t="shared" si="3"/>
        <v/>
      </c>
      <c r="O27" s="105" t="str">
        <f t="shared" si="0"/>
        <v/>
      </c>
      <c r="P27" s="105" t="str">
        <f t="shared" si="1"/>
        <v/>
      </c>
      <c r="Q27" s="105" t="str">
        <f t="shared" si="4"/>
        <v/>
      </c>
      <c r="R27" s="104" t="str">
        <f>IF(B27="","",výpočty!AL28)</f>
        <v/>
      </c>
      <c r="S27" s="109"/>
    </row>
    <row r="28" spans="1:19" ht="20.25" customHeight="1" x14ac:dyDescent="0.25">
      <c r="A28" s="96">
        <f t="shared" si="5"/>
        <v>26</v>
      </c>
      <c r="B28" s="111"/>
      <c r="C28" s="104" t="str">
        <f>IF(B28="","",IF(ISNUMBER(MATCH(B28,B$3:B27,0)),"B","A"))</f>
        <v/>
      </c>
      <c r="D28" s="105" t="str">
        <f t="shared" si="6"/>
        <v/>
      </c>
      <c r="E28" s="106"/>
      <c r="F28" s="106"/>
      <c r="G28" s="110"/>
      <c r="H28" s="107"/>
      <c r="I28" s="107"/>
      <c r="J28" s="107"/>
      <c r="K28" s="107"/>
      <c r="L28" s="107"/>
      <c r="M28" s="108" t="str">
        <f t="shared" si="2"/>
        <v/>
      </c>
      <c r="N28" s="105" t="str">
        <f t="shared" si="3"/>
        <v/>
      </c>
      <c r="O28" s="105" t="str">
        <f t="shared" si="0"/>
        <v/>
      </c>
      <c r="P28" s="105" t="str">
        <f t="shared" si="1"/>
        <v/>
      </c>
      <c r="Q28" s="105" t="str">
        <f t="shared" si="4"/>
        <v/>
      </c>
      <c r="R28" s="104" t="str">
        <f>IF(B28="","",výpočty!AL29)</f>
        <v/>
      </c>
      <c r="S28" s="109"/>
    </row>
    <row r="29" spans="1:19" ht="20.25" customHeight="1" x14ac:dyDescent="0.25">
      <c r="A29" s="96">
        <f t="shared" si="5"/>
        <v>27</v>
      </c>
      <c r="B29" s="111"/>
      <c r="C29" s="104" t="str">
        <f>IF(B29="","",IF(ISNUMBER(MATCH(B29,B$3:B28,0)),"B","A"))</f>
        <v/>
      </c>
      <c r="D29" s="105" t="str">
        <f t="shared" si="6"/>
        <v/>
      </c>
      <c r="E29" s="106"/>
      <c r="F29" s="106"/>
      <c r="G29" s="110"/>
      <c r="H29" s="107"/>
      <c r="I29" s="107"/>
      <c r="J29" s="107"/>
      <c r="K29" s="107"/>
      <c r="L29" s="107"/>
      <c r="M29" s="108" t="str">
        <f t="shared" si="2"/>
        <v/>
      </c>
      <c r="N29" s="105" t="str">
        <f t="shared" si="3"/>
        <v/>
      </c>
      <c r="O29" s="105" t="str">
        <f t="shared" si="0"/>
        <v/>
      </c>
      <c r="P29" s="105" t="str">
        <f t="shared" si="1"/>
        <v/>
      </c>
      <c r="Q29" s="105" t="str">
        <f t="shared" si="4"/>
        <v/>
      </c>
      <c r="R29" s="104" t="str">
        <f>IF(B29="","",výpočty!AL30)</f>
        <v/>
      </c>
      <c r="S29" s="109"/>
    </row>
    <row r="30" spans="1:19" ht="20.25" customHeight="1" x14ac:dyDescent="0.25">
      <c r="A30" s="96">
        <f t="shared" si="5"/>
        <v>28</v>
      </c>
      <c r="B30" s="111"/>
      <c r="C30" s="104" t="str">
        <f>IF(B30="","",IF(ISNUMBER(MATCH(B30,B$3:B29,0)),"B","A"))</f>
        <v/>
      </c>
      <c r="D30" s="105" t="str">
        <f t="shared" si="6"/>
        <v/>
      </c>
      <c r="E30" s="106"/>
      <c r="F30" s="106"/>
      <c r="G30" s="110"/>
      <c r="H30" s="107"/>
      <c r="I30" s="107"/>
      <c r="J30" s="107"/>
      <c r="K30" s="107"/>
      <c r="L30" s="107"/>
      <c r="M30" s="108" t="str">
        <f t="shared" si="2"/>
        <v/>
      </c>
      <c r="N30" s="105" t="str">
        <f t="shared" si="3"/>
        <v/>
      </c>
      <c r="O30" s="105" t="str">
        <f t="shared" si="0"/>
        <v/>
      </c>
      <c r="P30" s="105" t="str">
        <f t="shared" si="1"/>
        <v/>
      </c>
      <c r="Q30" s="105" t="str">
        <f t="shared" si="4"/>
        <v/>
      </c>
      <c r="R30" s="104" t="str">
        <f>IF(B30="","",výpočty!AL31)</f>
        <v/>
      </c>
      <c r="S30" s="109"/>
    </row>
    <row r="31" spans="1:19" ht="20.25" customHeight="1" x14ac:dyDescent="0.25">
      <c r="A31" s="96">
        <f t="shared" si="5"/>
        <v>29</v>
      </c>
      <c r="B31" s="111"/>
      <c r="C31" s="104" t="str">
        <f>IF(B31="","",IF(ISNUMBER(MATCH(B31,B$3:B30,0)),"B","A"))</f>
        <v/>
      </c>
      <c r="D31" s="105" t="str">
        <f t="shared" si="6"/>
        <v/>
      </c>
      <c r="E31" s="106"/>
      <c r="F31" s="106"/>
      <c r="G31" s="110"/>
      <c r="H31" s="107"/>
      <c r="I31" s="107"/>
      <c r="J31" s="107"/>
      <c r="K31" s="107"/>
      <c r="L31" s="107"/>
      <c r="M31" s="108" t="str">
        <f t="shared" si="2"/>
        <v/>
      </c>
      <c r="N31" s="105" t="str">
        <f t="shared" si="3"/>
        <v/>
      </c>
      <c r="O31" s="105" t="str">
        <f t="shared" si="0"/>
        <v/>
      </c>
      <c r="P31" s="105" t="str">
        <f t="shared" si="1"/>
        <v/>
      </c>
      <c r="Q31" s="105" t="str">
        <f t="shared" si="4"/>
        <v/>
      </c>
      <c r="R31" s="104" t="str">
        <f>IF(B31="","",výpočty!AL32)</f>
        <v/>
      </c>
      <c r="S31" s="109"/>
    </row>
    <row r="32" spans="1:19" ht="20.25" customHeight="1" x14ac:dyDescent="0.25">
      <c r="A32" s="96">
        <f t="shared" si="5"/>
        <v>30</v>
      </c>
      <c r="B32" s="111"/>
      <c r="C32" s="104" t="str">
        <f>IF(B32="","",IF(ISNUMBER(MATCH(B32,B$3:B31,0)),"B","A"))</f>
        <v/>
      </c>
      <c r="D32" s="105" t="str">
        <f t="shared" si="6"/>
        <v/>
      </c>
      <c r="E32" s="106"/>
      <c r="F32" s="106"/>
      <c r="G32" s="110"/>
      <c r="H32" s="107"/>
      <c r="I32" s="107"/>
      <c r="J32" s="107"/>
      <c r="K32" s="107"/>
      <c r="L32" s="107"/>
      <c r="M32" s="108" t="str">
        <f t="shared" si="2"/>
        <v/>
      </c>
      <c r="N32" s="105" t="str">
        <f t="shared" si="3"/>
        <v/>
      </c>
      <c r="O32" s="105" t="str">
        <f t="shared" si="0"/>
        <v/>
      </c>
      <c r="P32" s="105" t="str">
        <f t="shared" si="1"/>
        <v/>
      </c>
      <c r="Q32" s="105" t="str">
        <f t="shared" si="4"/>
        <v/>
      </c>
      <c r="R32" s="104" t="str">
        <f>IF(B32="","",výpočty!AL33)</f>
        <v/>
      </c>
      <c r="S32" s="109"/>
    </row>
    <row r="33" spans="1:19" ht="20.25" customHeight="1" x14ac:dyDescent="0.25">
      <c r="A33" s="96">
        <f t="shared" si="5"/>
        <v>31</v>
      </c>
      <c r="B33" s="111"/>
      <c r="C33" s="104" t="str">
        <f>IF(B33="","",IF(ISNUMBER(MATCH(B33,B$3:B32,0)),"B","A"))</f>
        <v/>
      </c>
      <c r="D33" s="105" t="str">
        <f t="shared" si="6"/>
        <v/>
      </c>
      <c r="E33" s="106"/>
      <c r="F33" s="106"/>
      <c r="G33" s="110"/>
      <c r="H33" s="107"/>
      <c r="I33" s="107"/>
      <c r="J33" s="107"/>
      <c r="K33" s="107"/>
      <c r="L33" s="107"/>
      <c r="M33" s="108" t="str">
        <f t="shared" si="2"/>
        <v/>
      </c>
      <c r="N33" s="105" t="str">
        <f t="shared" si="3"/>
        <v/>
      </c>
      <c r="O33" s="105" t="str">
        <f t="shared" si="0"/>
        <v/>
      </c>
      <c r="P33" s="105" t="str">
        <f t="shared" si="1"/>
        <v/>
      </c>
      <c r="Q33" s="105" t="str">
        <f t="shared" si="4"/>
        <v/>
      </c>
      <c r="R33" s="104" t="str">
        <f>IF(B33="","",výpočty!AL34)</f>
        <v/>
      </c>
      <c r="S33" s="109"/>
    </row>
    <row r="34" spans="1:19" ht="20.25" customHeight="1" x14ac:dyDescent="0.25">
      <c r="A34" s="96">
        <f t="shared" si="5"/>
        <v>32</v>
      </c>
      <c r="B34" s="111"/>
      <c r="C34" s="104" t="str">
        <f>IF(B34="","",IF(ISNUMBER(MATCH(B34,B$3:B33,0)),"B","A"))</f>
        <v/>
      </c>
      <c r="D34" s="105" t="str">
        <f t="shared" si="6"/>
        <v/>
      </c>
      <c r="E34" s="106"/>
      <c r="F34" s="106"/>
      <c r="G34" s="110"/>
      <c r="H34" s="107"/>
      <c r="I34" s="107"/>
      <c r="J34" s="107"/>
      <c r="K34" s="107"/>
      <c r="L34" s="107"/>
      <c r="M34" s="108" t="str">
        <f t="shared" si="2"/>
        <v/>
      </c>
      <c r="N34" s="105" t="str">
        <f t="shared" si="3"/>
        <v/>
      </c>
      <c r="O34" s="105" t="str">
        <f t="shared" si="0"/>
        <v/>
      </c>
      <c r="P34" s="105" t="str">
        <f t="shared" si="1"/>
        <v/>
      </c>
      <c r="Q34" s="105" t="str">
        <f t="shared" si="4"/>
        <v/>
      </c>
      <c r="R34" s="104" t="str">
        <f>IF(B34="","",výpočty!AL35)</f>
        <v/>
      </c>
      <c r="S34" s="109"/>
    </row>
    <row r="35" spans="1:19" ht="20.25" customHeight="1" x14ac:dyDescent="0.25">
      <c r="A35" s="96">
        <f t="shared" si="5"/>
        <v>33</v>
      </c>
      <c r="B35" s="111"/>
      <c r="C35" s="104" t="str">
        <f>IF(B35="","",IF(ISNUMBER(MATCH(B35,B$3:B34,0)),"B","A"))</f>
        <v/>
      </c>
      <c r="D35" s="105" t="str">
        <f t="shared" si="6"/>
        <v/>
      </c>
      <c r="E35" s="106"/>
      <c r="F35" s="106"/>
      <c r="G35" s="110"/>
      <c r="H35" s="107"/>
      <c r="I35" s="107"/>
      <c r="J35" s="107"/>
      <c r="K35" s="107"/>
      <c r="L35" s="107"/>
      <c r="M35" s="108" t="str">
        <f>IF(E35="","",SUM(G35:L35))</f>
        <v/>
      </c>
      <c r="N35" s="105" t="str">
        <f>IF(E35="","",E35-D35)</f>
        <v/>
      </c>
      <c r="O35" s="105" t="str">
        <f>IF(N35="","",N35-F35)</f>
        <v/>
      </c>
      <c r="P35" s="105" t="str">
        <f>IF(M35="","",M35/1440)</f>
        <v/>
      </c>
      <c r="Q35" s="105" t="str">
        <f>IF(S35="",IF(O35="","",O35+P35),"N")</f>
        <v/>
      </c>
      <c r="R35" s="104" t="str">
        <f>IF(B35="","",výpočty!AL36)</f>
        <v/>
      </c>
      <c r="S35" s="109"/>
    </row>
    <row r="36" spans="1:19" ht="20.25" customHeight="1" x14ac:dyDescent="0.25">
      <c r="A36" s="96">
        <f t="shared" si="5"/>
        <v>34</v>
      </c>
      <c r="B36" s="111"/>
      <c r="C36" s="104" t="str">
        <f>IF(B36="","",IF(ISNUMBER(MATCH(B36,B$3:B35,0)),"B","A"))</f>
        <v/>
      </c>
      <c r="D36" s="105" t="str">
        <f t="shared" ref="D36:D82" si="7">IF(B36="","",D35+5/1440)</f>
        <v/>
      </c>
      <c r="E36" s="106"/>
      <c r="F36" s="106"/>
      <c r="G36" s="110"/>
      <c r="H36" s="107"/>
      <c r="I36" s="107"/>
      <c r="J36" s="107"/>
      <c r="K36" s="107"/>
      <c r="L36" s="107"/>
      <c r="M36" s="108" t="str">
        <f t="shared" ref="M36:M82" si="8">IF(E36="","",SUM(G36:L36))</f>
        <v/>
      </c>
      <c r="N36" s="105" t="str">
        <f t="shared" ref="N36:N82" si="9">IF(E36="","",E36-D36)</f>
        <v/>
      </c>
      <c r="O36" s="105" t="str">
        <f t="shared" ref="O36:O82" si="10">IF(N36="","",N36-F36)</f>
        <v/>
      </c>
      <c r="P36" s="105" t="str">
        <f t="shared" ref="P36:P82" si="11">IF(M36="","",M36/1440)</f>
        <v/>
      </c>
      <c r="Q36" s="105" t="str">
        <f t="shared" ref="Q36:Q82" si="12">IF(S36="",IF(O36="","",O36+P36),"N")</f>
        <v/>
      </c>
      <c r="R36" s="104" t="str">
        <f>IF(B36="","",výpočty!AL37)</f>
        <v/>
      </c>
      <c r="S36" s="109"/>
    </row>
    <row r="37" spans="1:19" ht="20.25" customHeight="1" x14ac:dyDescent="0.25">
      <c r="A37" s="96">
        <f t="shared" si="5"/>
        <v>35</v>
      </c>
      <c r="B37" s="111"/>
      <c r="C37" s="104" t="str">
        <f>IF(B37="","",IF(ISNUMBER(MATCH(B37,B$3:B36,0)),"B","A"))</f>
        <v/>
      </c>
      <c r="D37" s="105" t="str">
        <f t="shared" si="7"/>
        <v/>
      </c>
      <c r="E37" s="106"/>
      <c r="F37" s="106"/>
      <c r="G37" s="110"/>
      <c r="H37" s="107"/>
      <c r="I37" s="107"/>
      <c r="J37" s="107"/>
      <c r="K37" s="107"/>
      <c r="L37" s="107"/>
      <c r="M37" s="108" t="str">
        <f t="shared" si="8"/>
        <v/>
      </c>
      <c r="N37" s="105" t="str">
        <f t="shared" si="9"/>
        <v/>
      </c>
      <c r="O37" s="105" t="str">
        <f t="shared" si="10"/>
        <v/>
      </c>
      <c r="P37" s="105" t="str">
        <f t="shared" si="11"/>
        <v/>
      </c>
      <c r="Q37" s="105" t="str">
        <f t="shared" si="12"/>
        <v/>
      </c>
      <c r="R37" s="104" t="str">
        <f>IF(B37="","",výpočty!AL38)</f>
        <v/>
      </c>
      <c r="S37" s="109"/>
    </row>
    <row r="38" spans="1:19" ht="20.25" customHeight="1" x14ac:dyDescent="0.25">
      <c r="A38" s="96">
        <f t="shared" si="5"/>
        <v>36</v>
      </c>
      <c r="B38" s="111"/>
      <c r="C38" s="104" t="str">
        <f>IF(B38="","",IF(ISNUMBER(MATCH(B38,B$3:B37,0)),"B","A"))</f>
        <v/>
      </c>
      <c r="D38" s="105" t="str">
        <f t="shared" si="7"/>
        <v/>
      </c>
      <c r="E38" s="106"/>
      <c r="F38" s="106"/>
      <c r="G38" s="110"/>
      <c r="H38" s="107"/>
      <c r="I38" s="107"/>
      <c r="J38" s="107"/>
      <c r="K38" s="107"/>
      <c r="L38" s="107"/>
      <c r="M38" s="108" t="str">
        <f t="shared" si="8"/>
        <v/>
      </c>
      <c r="N38" s="105" t="str">
        <f t="shared" si="9"/>
        <v/>
      </c>
      <c r="O38" s="105" t="str">
        <f t="shared" si="10"/>
        <v/>
      </c>
      <c r="P38" s="105" t="str">
        <f t="shared" si="11"/>
        <v/>
      </c>
      <c r="Q38" s="105" t="str">
        <f t="shared" si="12"/>
        <v/>
      </c>
      <c r="R38" s="104" t="str">
        <f>IF(B38="","",výpočty!AL39)</f>
        <v/>
      </c>
      <c r="S38" s="109"/>
    </row>
    <row r="39" spans="1:19" ht="20.25" customHeight="1" x14ac:dyDescent="0.25">
      <c r="A39" s="96">
        <f t="shared" si="5"/>
        <v>37</v>
      </c>
      <c r="B39" s="111"/>
      <c r="C39" s="104" t="str">
        <f>IF(B39="","",IF(ISNUMBER(MATCH(B39,B$3:B38,0)),"B","A"))</f>
        <v/>
      </c>
      <c r="D39" s="105" t="str">
        <f t="shared" si="7"/>
        <v/>
      </c>
      <c r="E39" s="106"/>
      <c r="F39" s="106"/>
      <c r="G39" s="110"/>
      <c r="H39" s="107"/>
      <c r="I39" s="107"/>
      <c r="J39" s="107"/>
      <c r="K39" s="107"/>
      <c r="L39" s="107"/>
      <c r="M39" s="108" t="str">
        <f t="shared" si="8"/>
        <v/>
      </c>
      <c r="N39" s="105" t="str">
        <f t="shared" si="9"/>
        <v/>
      </c>
      <c r="O39" s="105" t="str">
        <f t="shared" si="10"/>
        <v/>
      </c>
      <c r="P39" s="105" t="str">
        <f t="shared" si="11"/>
        <v/>
      </c>
      <c r="Q39" s="105" t="str">
        <f t="shared" si="12"/>
        <v/>
      </c>
      <c r="R39" s="104" t="str">
        <f>IF(B39="","",výpočty!AL40)</f>
        <v/>
      </c>
      <c r="S39" s="109"/>
    </row>
    <row r="40" spans="1:19" ht="20.25" customHeight="1" x14ac:dyDescent="0.25">
      <c r="A40" s="96">
        <f t="shared" si="5"/>
        <v>38</v>
      </c>
      <c r="B40" s="111"/>
      <c r="C40" s="104" t="str">
        <f>IF(B40="","",IF(ISNUMBER(MATCH(B40,B$3:B39,0)),"B","A"))</f>
        <v/>
      </c>
      <c r="D40" s="105" t="str">
        <f t="shared" si="7"/>
        <v/>
      </c>
      <c r="E40" s="106"/>
      <c r="F40" s="106"/>
      <c r="G40" s="110"/>
      <c r="H40" s="107"/>
      <c r="I40" s="107"/>
      <c r="J40" s="107"/>
      <c r="K40" s="107"/>
      <c r="L40" s="107"/>
      <c r="M40" s="108" t="str">
        <f t="shared" si="8"/>
        <v/>
      </c>
      <c r="N40" s="105" t="str">
        <f t="shared" si="9"/>
        <v/>
      </c>
      <c r="O40" s="105" t="str">
        <f t="shared" si="10"/>
        <v/>
      </c>
      <c r="P40" s="105" t="str">
        <f t="shared" si="11"/>
        <v/>
      </c>
      <c r="Q40" s="105" t="str">
        <f t="shared" si="12"/>
        <v/>
      </c>
      <c r="R40" s="104" t="str">
        <f>IF(B40="","",výpočty!AL41)</f>
        <v/>
      </c>
      <c r="S40" s="109"/>
    </row>
    <row r="41" spans="1:19" ht="20.25" customHeight="1" x14ac:dyDescent="0.25">
      <c r="A41" s="96">
        <f t="shared" si="5"/>
        <v>39</v>
      </c>
      <c r="B41" s="111"/>
      <c r="C41" s="104" t="str">
        <f>IF(B41="","",IF(ISNUMBER(MATCH(B41,B$3:B40,0)),"B","A"))</f>
        <v/>
      </c>
      <c r="D41" s="105" t="str">
        <f t="shared" si="7"/>
        <v/>
      </c>
      <c r="E41" s="106"/>
      <c r="F41" s="106"/>
      <c r="G41" s="110"/>
      <c r="H41" s="107"/>
      <c r="I41" s="107"/>
      <c r="J41" s="107"/>
      <c r="K41" s="107"/>
      <c r="L41" s="107"/>
      <c r="M41" s="108" t="str">
        <f t="shared" si="8"/>
        <v/>
      </c>
      <c r="N41" s="105" t="str">
        <f t="shared" si="9"/>
        <v/>
      </c>
      <c r="O41" s="105" t="str">
        <f t="shared" si="10"/>
        <v/>
      </c>
      <c r="P41" s="105" t="str">
        <f t="shared" si="11"/>
        <v/>
      </c>
      <c r="Q41" s="105" t="str">
        <f t="shared" si="12"/>
        <v/>
      </c>
      <c r="R41" s="104" t="str">
        <f>IF(B41="","",výpočty!AL42)</f>
        <v/>
      </c>
      <c r="S41" s="109"/>
    </row>
    <row r="42" spans="1:19" ht="20.25" customHeight="1" x14ac:dyDescent="0.25">
      <c r="A42" s="96">
        <f t="shared" si="5"/>
        <v>40</v>
      </c>
      <c r="B42" s="111"/>
      <c r="C42" s="104" t="str">
        <f>IF(B42="","",IF(ISNUMBER(MATCH(B42,B$3:B41,0)),"B","A"))</f>
        <v/>
      </c>
      <c r="D42" s="105" t="str">
        <f t="shared" si="7"/>
        <v/>
      </c>
      <c r="E42" s="106"/>
      <c r="F42" s="106"/>
      <c r="G42" s="110"/>
      <c r="H42" s="107"/>
      <c r="I42" s="107"/>
      <c r="J42" s="107"/>
      <c r="K42" s="107"/>
      <c r="L42" s="107"/>
      <c r="M42" s="108" t="str">
        <f t="shared" si="8"/>
        <v/>
      </c>
      <c r="N42" s="105" t="str">
        <f t="shared" si="9"/>
        <v/>
      </c>
      <c r="O42" s="105" t="str">
        <f t="shared" si="10"/>
        <v/>
      </c>
      <c r="P42" s="105" t="str">
        <f t="shared" si="11"/>
        <v/>
      </c>
      <c r="Q42" s="105" t="str">
        <f t="shared" si="12"/>
        <v/>
      </c>
      <c r="R42" s="104" t="str">
        <f>IF(B42="","",výpočty!AL43)</f>
        <v/>
      </c>
      <c r="S42" s="109"/>
    </row>
    <row r="43" spans="1:19" ht="20.25" customHeight="1" x14ac:dyDescent="0.25">
      <c r="A43" s="96">
        <f t="shared" si="5"/>
        <v>41</v>
      </c>
      <c r="B43" s="111"/>
      <c r="C43" s="104" t="str">
        <f>IF(B43="","",IF(ISNUMBER(MATCH(B43,B$3:B42,0)),"B","A"))</f>
        <v/>
      </c>
      <c r="D43" s="105" t="str">
        <f t="shared" si="7"/>
        <v/>
      </c>
      <c r="E43" s="106"/>
      <c r="F43" s="106"/>
      <c r="G43" s="110"/>
      <c r="H43" s="107"/>
      <c r="I43" s="107"/>
      <c r="J43" s="107"/>
      <c r="K43" s="107"/>
      <c r="L43" s="107"/>
      <c r="M43" s="108" t="str">
        <f t="shared" si="8"/>
        <v/>
      </c>
      <c r="N43" s="105" t="str">
        <f t="shared" si="9"/>
        <v/>
      </c>
      <c r="O43" s="105" t="str">
        <f t="shared" si="10"/>
        <v/>
      </c>
      <c r="P43" s="105" t="str">
        <f t="shared" si="11"/>
        <v/>
      </c>
      <c r="Q43" s="105" t="str">
        <f t="shared" si="12"/>
        <v/>
      </c>
      <c r="R43" s="104" t="str">
        <f>IF(B43="","",výpočty!AL44)</f>
        <v/>
      </c>
      <c r="S43" s="109"/>
    </row>
    <row r="44" spans="1:19" ht="20.25" customHeight="1" x14ac:dyDescent="0.25">
      <c r="A44" s="96">
        <f t="shared" si="5"/>
        <v>42</v>
      </c>
      <c r="B44" s="111"/>
      <c r="C44" s="104" t="str">
        <f>IF(B44="","",IF(ISNUMBER(MATCH(B44,B$3:B43,0)),"B","A"))</f>
        <v/>
      </c>
      <c r="D44" s="105" t="str">
        <f t="shared" si="7"/>
        <v/>
      </c>
      <c r="E44" s="106"/>
      <c r="F44" s="106"/>
      <c r="G44" s="110"/>
      <c r="H44" s="107"/>
      <c r="I44" s="107"/>
      <c r="J44" s="107"/>
      <c r="K44" s="107"/>
      <c r="L44" s="107"/>
      <c r="M44" s="108" t="str">
        <f t="shared" si="8"/>
        <v/>
      </c>
      <c r="N44" s="105" t="str">
        <f t="shared" si="9"/>
        <v/>
      </c>
      <c r="O44" s="105" t="str">
        <f t="shared" si="10"/>
        <v/>
      </c>
      <c r="P44" s="105" t="str">
        <f t="shared" si="11"/>
        <v/>
      </c>
      <c r="Q44" s="105" t="str">
        <f t="shared" si="12"/>
        <v/>
      </c>
      <c r="R44" s="104" t="str">
        <f>IF(B44="","",výpočty!AL45)</f>
        <v/>
      </c>
      <c r="S44" s="109"/>
    </row>
    <row r="45" spans="1:19" ht="20.25" customHeight="1" x14ac:dyDescent="0.25">
      <c r="A45" s="96">
        <f t="shared" si="5"/>
        <v>43</v>
      </c>
      <c r="B45" s="111"/>
      <c r="C45" s="104" t="str">
        <f>IF(B45="","",IF(ISNUMBER(MATCH(B45,B$3:B44,0)),"B","A"))</f>
        <v/>
      </c>
      <c r="D45" s="105" t="str">
        <f t="shared" si="7"/>
        <v/>
      </c>
      <c r="E45" s="106"/>
      <c r="F45" s="106"/>
      <c r="G45" s="110"/>
      <c r="H45" s="107"/>
      <c r="I45" s="107"/>
      <c r="J45" s="107"/>
      <c r="K45" s="107"/>
      <c r="L45" s="107"/>
      <c r="M45" s="108" t="str">
        <f t="shared" si="8"/>
        <v/>
      </c>
      <c r="N45" s="105" t="str">
        <f t="shared" si="9"/>
        <v/>
      </c>
      <c r="O45" s="105" t="str">
        <f t="shared" si="10"/>
        <v/>
      </c>
      <c r="P45" s="105" t="str">
        <f t="shared" si="11"/>
        <v/>
      </c>
      <c r="Q45" s="105" t="str">
        <f t="shared" si="12"/>
        <v/>
      </c>
      <c r="R45" s="104" t="str">
        <f>IF(B45="","",výpočty!AL46)</f>
        <v/>
      </c>
      <c r="S45" s="109"/>
    </row>
    <row r="46" spans="1:19" ht="20.25" customHeight="1" x14ac:dyDescent="0.25">
      <c r="A46" s="96">
        <f t="shared" si="5"/>
        <v>44</v>
      </c>
      <c r="B46" s="111"/>
      <c r="C46" s="104" t="str">
        <f>IF(B46="","",IF(ISNUMBER(MATCH(B46,B$3:B45,0)),"B","A"))</f>
        <v/>
      </c>
      <c r="D46" s="105" t="str">
        <f t="shared" si="7"/>
        <v/>
      </c>
      <c r="E46" s="106"/>
      <c r="F46" s="106"/>
      <c r="G46" s="110"/>
      <c r="H46" s="107"/>
      <c r="I46" s="107"/>
      <c r="J46" s="107"/>
      <c r="K46" s="107"/>
      <c r="L46" s="107"/>
      <c r="M46" s="108" t="str">
        <f t="shared" si="8"/>
        <v/>
      </c>
      <c r="N46" s="105" t="str">
        <f t="shared" si="9"/>
        <v/>
      </c>
      <c r="O46" s="105" t="str">
        <f t="shared" si="10"/>
        <v/>
      </c>
      <c r="P46" s="105" t="str">
        <f t="shared" si="11"/>
        <v/>
      </c>
      <c r="Q46" s="105" t="str">
        <f t="shared" si="12"/>
        <v/>
      </c>
      <c r="R46" s="104" t="str">
        <f>IF(B46="","",výpočty!AL47)</f>
        <v/>
      </c>
      <c r="S46" s="109"/>
    </row>
    <row r="47" spans="1:19" ht="20.25" customHeight="1" x14ac:dyDescent="0.25">
      <c r="A47" s="96">
        <f t="shared" si="5"/>
        <v>45</v>
      </c>
      <c r="B47" s="111"/>
      <c r="C47" s="104" t="str">
        <f>IF(B47="","",IF(ISNUMBER(MATCH(B47,B$3:B46,0)),"B","A"))</f>
        <v/>
      </c>
      <c r="D47" s="105" t="str">
        <f t="shared" si="7"/>
        <v/>
      </c>
      <c r="E47" s="106"/>
      <c r="F47" s="106"/>
      <c r="G47" s="110"/>
      <c r="H47" s="107"/>
      <c r="I47" s="107"/>
      <c r="J47" s="107"/>
      <c r="K47" s="107"/>
      <c r="L47" s="107"/>
      <c r="M47" s="108" t="str">
        <f t="shared" si="8"/>
        <v/>
      </c>
      <c r="N47" s="105" t="str">
        <f t="shared" si="9"/>
        <v/>
      </c>
      <c r="O47" s="105" t="str">
        <f t="shared" si="10"/>
        <v/>
      </c>
      <c r="P47" s="105" t="str">
        <f t="shared" si="11"/>
        <v/>
      </c>
      <c r="Q47" s="105" t="str">
        <f t="shared" si="12"/>
        <v/>
      </c>
      <c r="R47" s="104" t="str">
        <f>IF(B47="","",výpočty!AL48)</f>
        <v/>
      </c>
      <c r="S47" s="109"/>
    </row>
    <row r="48" spans="1:19" ht="20.25" customHeight="1" x14ac:dyDescent="0.25">
      <c r="A48" s="96">
        <f t="shared" si="5"/>
        <v>46</v>
      </c>
      <c r="B48" s="111"/>
      <c r="C48" s="104" t="str">
        <f>IF(B48="","",IF(ISNUMBER(MATCH(B48,B$3:B47,0)),"B","A"))</f>
        <v/>
      </c>
      <c r="D48" s="105" t="str">
        <f t="shared" si="7"/>
        <v/>
      </c>
      <c r="E48" s="106"/>
      <c r="F48" s="106"/>
      <c r="G48" s="110"/>
      <c r="H48" s="107"/>
      <c r="I48" s="107"/>
      <c r="J48" s="107"/>
      <c r="K48" s="107"/>
      <c r="L48" s="107"/>
      <c r="M48" s="108" t="str">
        <f t="shared" si="8"/>
        <v/>
      </c>
      <c r="N48" s="105" t="str">
        <f t="shared" si="9"/>
        <v/>
      </c>
      <c r="O48" s="105" t="str">
        <f t="shared" si="10"/>
        <v/>
      </c>
      <c r="P48" s="105" t="str">
        <f t="shared" si="11"/>
        <v/>
      </c>
      <c r="Q48" s="105" t="str">
        <f t="shared" si="12"/>
        <v/>
      </c>
      <c r="R48" s="104" t="str">
        <f>IF(B48="","",výpočty!AL49)</f>
        <v/>
      </c>
      <c r="S48" s="109"/>
    </row>
    <row r="49" spans="1:19" ht="20.25" customHeight="1" x14ac:dyDescent="0.25">
      <c r="A49" s="96">
        <f t="shared" si="5"/>
        <v>47</v>
      </c>
      <c r="B49" s="111"/>
      <c r="C49" s="104" t="str">
        <f>IF(B49="","",IF(ISNUMBER(MATCH(B49,B$3:B48,0)),"B","A"))</f>
        <v/>
      </c>
      <c r="D49" s="105" t="str">
        <f t="shared" si="7"/>
        <v/>
      </c>
      <c r="E49" s="106"/>
      <c r="F49" s="106"/>
      <c r="G49" s="110"/>
      <c r="H49" s="107"/>
      <c r="I49" s="107"/>
      <c r="J49" s="107"/>
      <c r="K49" s="107"/>
      <c r="L49" s="107"/>
      <c r="M49" s="108" t="str">
        <f t="shared" si="8"/>
        <v/>
      </c>
      <c r="N49" s="105" t="str">
        <f t="shared" si="9"/>
        <v/>
      </c>
      <c r="O49" s="105" t="str">
        <f t="shared" si="10"/>
        <v/>
      </c>
      <c r="P49" s="105" t="str">
        <f t="shared" si="11"/>
        <v/>
      </c>
      <c r="Q49" s="105" t="str">
        <f t="shared" si="12"/>
        <v/>
      </c>
      <c r="R49" s="104" t="str">
        <f>IF(B49="","",výpočty!AL50)</f>
        <v/>
      </c>
      <c r="S49" s="109"/>
    </row>
    <row r="50" spans="1:19" ht="20.25" customHeight="1" x14ac:dyDescent="0.25">
      <c r="A50" s="96">
        <f t="shared" si="5"/>
        <v>48</v>
      </c>
      <c r="B50" s="111"/>
      <c r="C50" s="104" t="str">
        <f>IF(B50="","",IF(ISNUMBER(MATCH(B50,B$3:B49,0)),"B","A"))</f>
        <v/>
      </c>
      <c r="D50" s="105" t="str">
        <f t="shared" si="7"/>
        <v/>
      </c>
      <c r="E50" s="106"/>
      <c r="F50" s="106"/>
      <c r="G50" s="110"/>
      <c r="H50" s="107"/>
      <c r="I50" s="107"/>
      <c r="J50" s="107"/>
      <c r="K50" s="107"/>
      <c r="L50" s="107"/>
      <c r="M50" s="108" t="str">
        <f t="shared" si="8"/>
        <v/>
      </c>
      <c r="N50" s="105" t="str">
        <f t="shared" si="9"/>
        <v/>
      </c>
      <c r="O50" s="105" t="str">
        <f t="shared" si="10"/>
        <v/>
      </c>
      <c r="P50" s="105" t="str">
        <f t="shared" si="11"/>
        <v/>
      </c>
      <c r="Q50" s="105" t="str">
        <f t="shared" si="12"/>
        <v/>
      </c>
      <c r="R50" s="104" t="str">
        <f>IF(B50="","",výpočty!AL51)</f>
        <v/>
      </c>
      <c r="S50" s="109"/>
    </row>
    <row r="51" spans="1:19" ht="20.25" customHeight="1" x14ac:dyDescent="0.25">
      <c r="A51" s="96">
        <f t="shared" si="5"/>
        <v>49</v>
      </c>
      <c r="B51" s="111"/>
      <c r="C51" s="104" t="str">
        <f>IF(B51="","",IF(ISNUMBER(MATCH(B51,B$3:B50,0)),"B","A"))</f>
        <v/>
      </c>
      <c r="D51" s="105" t="str">
        <f t="shared" si="7"/>
        <v/>
      </c>
      <c r="E51" s="106"/>
      <c r="F51" s="106"/>
      <c r="G51" s="110"/>
      <c r="H51" s="107"/>
      <c r="I51" s="107"/>
      <c r="J51" s="107"/>
      <c r="K51" s="107"/>
      <c r="L51" s="107"/>
      <c r="M51" s="108" t="str">
        <f t="shared" si="8"/>
        <v/>
      </c>
      <c r="N51" s="105" t="str">
        <f t="shared" si="9"/>
        <v/>
      </c>
      <c r="O51" s="105" t="str">
        <f t="shared" si="10"/>
        <v/>
      </c>
      <c r="P51" s="105" t="str">
        <f t="shared" si="11"/>
        <v/>
      </c>
      <c r="Q51" s="105" t="str">
        <f t="shared" si="12"/>
        <v/>
      </c>
      <c r="R51" s="104" t="str">
        <f>IF(B51="","",výpočty!AL52)</f>
        <v/>
      </c>
      <c r="S51" s="109"/>
    </row>
    <row r="52" spans="1:19" ht="20.25" customHeight="1" x14ac:dyDescent="0.25">
      <c r="A52" s="96">
        <f t="shared" si="5"/>
        <v>50</v>
      </c>
      <c r="B52" s="111"/>
      <c r="C52" s="104" t="str">
        <f>IF(B52="","",IF(ISNUMBER(MATCH(B52,B$3:B51,0)),"B","A"))</f>
        <v/>
      </c>
      <c r="D52" s="105" t="str">
        <f t="shared" si="7"/>
        <v/>
      </c>
      <c r="E52" s="106"/>
      <c r="F52" s="106"/>
      <c r="G52" s="110"/>
      <c r="H52" s="107"/>
      <c r="I52" s="107"/>
      <c r="J52" s="107"/>
      <c r="K52" s="107"/>
      <c r="L52" s="107"/>
      <c r="M52" s="108" t="str">
        <f t="shared" si="8"/>
        <v/>
      </c>
      <c r="N52" s="105" t="str">
        <f t="shared" si="9"/>
        <v/>
      </c>
      <c r="O52" s="105" t="str">
        <f t="shared" si="10"/>
        <v/>
      </c>
      <c r="P52" s="105" t="str">
        <f t="shared" si="11"/>
        <v/>
      </c>
      <c r="Q52" s="105" t="str">
        <f t="shared" si="12"/>
        <v/>
      </c>
      <c r="R52" s="104" t="str">
        <f>IF(B52="","",výpočty!AL53)</f>
        <v/>
      </c>
      <c r="S52" s="109"/>
    </row>
    <row r="53" spans="1:19" ht="20.25" customHeight="1" x14ac:dyDescent="0.25">
      <c r="A53" s="96">
        <f t="shared" si="5"/>
        <v>51</v>
      </c>
      <c r="B53" s="111"/>
      <c r="C53" s="104" t="str">
        <f>IF(B53="","",IF(ISNUMBER(MATCH(B53,B$3:B52,0)),"B","A"))</f>
        <v/>
      </c>
      <c r="D53" s="105" t="str">
        <f t="shared" si="7"/>
        <v/>
      </c>
      <c r="E53" s="106"/>
      <c r="F53" s="106"/>
      <c r="G53" s="110"/>
      <c r="H53" s="107"/>
      <c r="I53" s="107"/>
      <c r="J53" s="107"/>
      <c r="K53" s="107"/>
      <c r="L53" s="107"/>
      <c r="M53" s="108" t="str">
        <f t="shared" si="8"/>
        <v/>
      </c>
      <c r="N53" s="105" t="str">
        <f t="shared" si="9"/>
        <v/>
      </c>
      <c r="O53" s="105" t="str">
        <f t="shared" si="10"/>
        <v/>
      </c>
      <c r="P53" s="105" t="str">
        <f t="shared" si="11"/>
        <v/>
      </c>
      <c r="Q53" s="105" t="str">
        <f t="shared" si="12"/>
        <v/>
      </c>
      <c r="R53" s="104" t="str">
        <f>IF(B53="","",výpočty!AL54)</f>
        <v/>
      </c>
      <c r="S53" s="109"/>
    </row>
    <row r="54" spans="1:19" ht="20.25" customHeight="1" x14ac:dyDescent="0.25">
      <c r="A54" s="96">
        <f t="shared" si="5"/>
        <v>52</v>
      </c>
      <c r="B54" s="111"/>
      <c r="C54" s="104" t="str">
        <f>IF(B54="","",IF(ISNUMBER(MATCH(B54,B$3:B53,0)),"B","A"))</f>
        <v/>
      </c>
      <c r="D54" s="105" t="str">
        <f t="shared" si="7"/>
        <v/>
      </c>
      <c r="E54" s="106"/>
      <c r="F54" s="106"/>
      <c r="G54" s="110"/>
      <c r="H54" s="107"/>
      <c r="I54" s="107"/>
      <c r="J54" s="107"/>
      <c r="K54" s="107"/>
      <c r="L54" s="107"/>
      <c r="M54" s="108" t="str">
        <f t="shared" si="8"/>
        <v/>
      </c>
      <c r="N54" s="105" t="str">
        <f t="shared" si="9"/>
        <v/>
      </c>
      <c r="O54" s="105" t="str">
        <f t="shared" si="10"/>
        <v/>
      </c>
      <c r="P54" s="105" t="str">
        <f t="shared" si="11"/>
        <v/>
      </c>
      <c r="Q54" s="105" t="str">
        <f t="shared" si="12"/>
        <v/>
      </c>
      <c r="R54" s="104" t="str">
        <f>IF(B54="","",výpočty!AL55)</f>
        <v/>
      </c>
      <c r="S54" s="109"/>
    </row>
    <row r="55" spans="1:19" ht="20.25" customHeight="1" x14ac:dyDescent="0.25">
      <c r="A55" s="96">
        <f t="shared" si="5"/>
        <v>53</v>
      </c>
      <c r="B55" s="111"/>
      <c r="C55" s="104" t="str">
        <f>IF(B55="","",IF(ISNUMBER(MATCH(B55,B$3:B54,0)),"B","A"))</f>
        <v/>
      </c>
      <c r="D55" s="105" t="str">
        <f t="shared" si="7"/>
        <v/>
      </c>
      <c r="E55" s="106"/>
      <c r="F55" s="106"/>
      <c r="G55" s="110"/>
      <c r="H55" s="107"/>
      <c r="I55" s="107"/>
      <c r="J55" s="107"/>
      <c r="K55" s="107"/>
      <c r="L55" s="107"/>
      <c r="M55" s="108" t="str">
        <f t="shared" si="8"/>
        <v/>
      </c>
      <c r="N55" s="105" t="str">
        <f t="shared" si="9"/>
        <v/>
      </c>
      <c r="O55" s="105" t="str">
        <f t="shared" si="10"/>
        <v/>
      </c>
      <c r="P55" s="105" t="str">
        <f t="shared" si="11"/>
        <v/>
      </c>
      <c r="Q55" s="105" t="str">
        <f t="shared" si="12"/>
        <v/>
      </c>
      <c r="R55" s="104" t="str">
        <f>IF(B55="","",výpočty!AL56)</f>
        <v/>
      </c>
      <c r="S55" s="109"/>
    </row>
    <row r="56" spans="1:19" ht="20.25" customHeight="1" x14ac:dyDescent="0.25">
      <c r="A56" s="96">
        <f t="shared" si="5"/>
        <v>54</v>
      </c>
      <c r="B56" s="111"/>
      <c r="C56" s="104" t="str">
        <f>IF(B56="","",IF(ISNUMBER(MATCH(B56,B$3:B55,0)),"B","A"))</f>
        <v/>
      </c>
      <c r="D56" s="105" t="str">
        <f t="shared" si="7"/>
        <v/>
      </c>
      <c r="E56" s="106"/>
      <c r="F56" s="106"/>
      <c r="G56" s="110"/>
      <c r="H56" s="107"/>
      <c r="I56" s="107"/>
      <c r="J56" s="107"/>
      <c r="K56" s="107"/>
      <c r="L56" s="107"/>
      <c r="M56" s="108" t="str">
        <f t="shared" si="8"/>
        <v/>
      </c>
      <c r="N56" s="105" t="str">
        <f t="shared" si="9"/>
        <v/>
      </c>
      <c r="O56" s="105" t="str">
        <f t="shared" si="10"/>
        <v/>
      </c>
      <c r="P56" s="105" t="str">
        <f t="shared" si="11"/>
        <v/>
      </c>
      <c r="Q56" s="105" t="str">
        <f t="shared" si="12"/>
        <v/>
      </c>
      <c r="R56" s="104" t="str">
        <f>IF(B56="","",výpočty!AL57)</f>
        <v/>
      </c>
      <c r="S56" s="109"/>
    </row>
    <row r="57" spans="1:19" ht="20.25" customHeight="1" x14ac:dyDescent="0.25">
      <c r="A57" s="96">
        <f t="shared" si="5"/>
        <v>55</v>
      </c>
      <c r="B57" s="111"/>
      <c r="C57" s="104" t="str">
        <f>IF(B57="","",IF(ISNUMBER(MATCH(B57,B$3:B56,0)),"B","A"))</f>
        <v/>
      </c>
      <c r="D57" s="105" t="str">
        <f t="shared" si="7"/>
        <v/>
      </c>
      <c r="E57" s="106"/>
      <c r="F57" s="106"/>
      <c r="G57" s="110"/>
      <c r="H57" s="107"/>
      <c r="I57" s="107"/>
      <c r="J57" s="107"/>
      <c r="K57" s="107"/>
      <c r="L57" s="107"/>
      <c r="M57" s="108" t="str">
        <f t="shared" si="8"/>
        <v/>
      </c>
      <c r="N57" s="105" t="str">
        <f t="shared" si="9"/>
        <v/>
      </c>
      <c r="O57" s="105" t="str">
        <f t="shared" si="10"/>
        <v/>
      </c>
      <c r="P57" s="105" t="str">
        <f t="shared" si="11"/>
        <v/>
      </c>
      <c r="Q57" s="105" t="str">
        <f t="shared" si="12"/>
        <v/>
      </c>
      <c r="R57" s="104" t="str">
        <f>IF(B57="","",výpočty!AL58)</f>
        <v/>
      </c>
      <c r="S57" s="109"/>
    </row>
    <row r="58" spans="1:19" ht="20.25" customHeight="1" x14ac:dyDescent="0.25">
      <c r="A58" s="96">
        <f t="shared" si="5"/>
        <v>56</v>
      </c>
      <c r="B58" s="111"/>
      <c r="C58" s="104" t="str">
        <f>IF(B58="","",IF(ISNUMBER(MATCH(B58,B$3:B57,0)),"B","A"))</f>
        <v/>
      </c>
      <c r="D58" s="105" t="str">
        <f t="shared" si="7"/>
        <v/>
      </c>
      <c r="E58" s="106"/>
      <c r="F58" s="106"/>
      <c r="G58" s="110"/>
      <c r="H58" s="107"/>
      <c r="I58" s="107"/>
      <c r="J58" s="107"/>
      <c r="K58" s="107"/>
      <c r="L58" s="107"/>
      <c r="M58" s="108" t="str">
        <f t="shared" si="8"/>
        <v/>
      </c>
      <c r="N58" s="105" t="str">
        <f t="shared" si="9"/>
        <v/>
      </c>
      <c r="O58" s="105" t="str">
        <f t="shared" si="10"/>
        <v/>
      </c>
      <c r="P58" s="105" t="str">
        <f t="shared" si="11"/>
        <v/>
      </c>
      <c r="Q58" s="105" t="str">
        <f t="shared" si="12"/>
        <v/>
      </c>
      <c r="R58" s="104" t="str">
        <f>IF(B58="","",výpočty!AL59)</f>
        <v/>
      </c>
      <c r="S58" s="109"/>
    </row>
    <row r="59" spans="1:19" ht="20.25" customHeight="1" x14ac:dyDescent="0.25">
      <c r="A59" s="96">
        <f t="shared" si="5"/>
        <v>57</v>
      </c>
      <c r="B59" s="111"/>
      <c r="C59" s="104" t="str">
        <f>IF(B59="","",IF(ISNUMBER(MATCH(B59,B$3:B58,0)),"B","A"))</f>
        <v/>
      </c>
      <c r="D59" s="105" t="str">
        <f t="shared" si="7"/>
        <v/>
      </c>
      <c r="E59" s="106"/>
      <c r="F59" s="106"/>
      <c r="G59" s="110"/>
      <c r="H59" s="107"/>
      <c r="I59" s="107"/>
      <c r="J59" s="107"/>
      <c r="K59" s="107"/>
      <c r="L59" s="107"/>
      <c r="M59" s="108" t="str">
        <f t="shared" si="8"/>
        <v/>
      </c>
      <c r="N59" s="105" t="str">
        <f t="shared" si="9"/>
        <v/>
      </c>
      <c r="O59" s="105" t="str">
        <f t="shared" si="10"/>
        <v/>
      </c>
      <c r="P59" s="105" t="str">
        <f t="shared" si="11"/>
        <v/>
      </c>
      <c r="Q59" s="105" t="str">
        <f t="shared" si="12"/>
        <v/>
      </c>
      <c r="R59" s="104" t="str">
        <f>IF(B59="","",výpočty!AL60)</f>
        <v/>
      </c>
      <c r="S59" s="109"/>
    </row>
    <row r="60" spans="1:19" ht="20.25" customHeight="1" x14ac:dyDescent="0.25">
      <c r="A60" s="96">
        <f t="shared" si="5"/>
        <v>58</v>
      </c>
      <c r="B60" s="111"/>
      <c r="C60" s="104" t="str">
        <f>IF(B60="","",IF(ISNUMBER(MATCH(B60,B$3:B59,0)),"B","A"))</f>
        <v/>
      </c>
      <c r="D60" s="105" t="str">
        <f t="shared" si="7"/>
        <v/>
      </c>
      <c r="E60" s="106"/>
      <c r="F60" s="106"/>
      <c r="G60" s="110"/>
      <c r="H60" s="107"/>
      <c r="I60" s="107"/>
      <c r="J60" s="107"/>
      <c r="K60" s="107"/>
      <c r="L60" s="107"/>
      <c r="M60" s="108" t="str">
        <f t="shared" si="8"/>
        <v/>
      </c>
      <c r="N60" s="105" t="str">
        <f t="shared" si="9"/>
        <v/>
      </c>
      <c r="O60" s="105" t="str">
        <f t="shared" si="10"/>
        <v/>
      </c>
      <c r="P60" s="105" t="str">
        <f t="shared" si="11"/>
        <v/>
      </c>
      <c r="Q60" s="105" t="str">
        <f t="shared" si="12"/>
        <v/>
      </c>
      <c r="R60" s="104" t="str">
        <f>IF(B60="","",výpočty!AL61)</f>
        <v/>
      </c>
      <c r="S60" s="109"/>
    </row>
    <row r="61" spans="1:19" ht="20.25" customHeight="1" x14ac:dyDescent="0.25">
      <c r="A61" s="96">
        <f t="shared" si="5"/>
        <v>59</v>
      </c>
      <c r="B61" s="111"/>
      <c r="C61" s="104" t="str">
        <f>IF(B61="","",IF(ISNUMBER(MATCH(B61,B$3:B60,0)),"B","A"))</f>
        <v/>
      </c>
      <c r="D61" s="105" t="str">
        <f t="shared" si="7"/>
        <v/>
      </c>
      <c r="E61" s="106"/>
      <c r="F61" s="106"/>
      <c r="G61" s="110"/>
      <c r="H61" s="107"/>
      <c r="I61" s="107"/>
      <c r="J61" s="107"/>
      <c r="K61" s="107"/>
      <c r="L61" s="107"/>
      <c r="M61" s="108" t="str">
        <f t="shared" si="8"/>
        <v/>
      </c>
      <c r="N61" s="105" t="str">
        <f t="shared" si="9"/>
        <v/>
      </c>
      <c r="O61" s="105" t="str">
        <f t="shared" si="10"/>
        <v/>
      </c>
      <c r="P61" s="105" t="str">
        <f t="shared" si="11"/>
        <v/>
      </c>
      <c r="Q61" s="105" t="str">
        <f t="shared" si="12"/>
        <v/>
      </c>
      <c r="R61" s="104" t="str">
        <f>IF(B61="","",výpočty!AL62)</f>
        <v/>
      </c>
      <c r="S61" s="109"/>
    </row>
    <row r="62" spans="1:19" ht="20.25" customHeight="1" x14ac:dyDescent="0.25">
      <c r="A62" s="96">
        <f t="shared" si="5"/>
        <v>60</v>
      </c>
      <c r="B62" s="111"/>
      <c r="C62" s="104" t="str">
        <f>IF(B62="","",IF(ISNUMBER(MATCH(B62,B$3:B61,0)),"B","A"))</f>
        <v/>
      </c>
      <c r="D62" s="105" t="str">
        <f t="shared" si="7"/>
        <v/>
      </c>
      <c r="E62" s="106"/>
      <c r="F62" s="106"/>
      <c r="G62" s="110"/>
      <c r="H62" s="107"/>
      <c r="I62" s="107"/>
      <c r="J62" s="107"/>
      <c r="K62" s="107"/>
      <c r="L62" s="107"/>
      <c r="M62" s="108" t="str">
        <f t="shared" si="8"/>
        <v/>
      </c>
      <c r="N62" s="105" t="str">
        <f t="shared" si="9"/>
        <v/>
      </c>
      <c r="O62" s="105" t="str">
        <f t="shared" si="10"/>
        <v/>
      </c>
      <c r="P62" s="105" t="str">
        <f t="shared" si="11"/>
        <v/>
      </c>
      <c r="Q62" s="105" t="str">
        <f t="shared" si="12"/>
        <v/>
      </c>
      <c r="R62" s="104" t="str">
        <f>IF(B62="","",výpočty!AL63)</f>
        <v/>
      </c>
      <c r="S62" s="109"/>
    </row>
    <row r="63" spans="1:19" ht="20.25" customHeight="1" x14ac:dyDescent="0.25">
      <c r="A63" s="96">
        <f t="shared" si="5"/>
        <v>61</v>
      </c>
      <c r="B63" s="111"/>
      <c r="C63" s="104" t="str">
        <f>IF(B63="","",IF(ISNUMBER(MATCH(B63,B$3:B62,0)),"B","A"))</f>
        <v/>
      </c>
      <c r="D63" s="105" t="str">
        <f t="shared" si="7"/>
        <v/>
      </c>
      <c r="E63" s="106"/>
      <c r="F63" s="106"/>
      <c r="G63" s="110"/>
      <c r="H63" s="107"/>
      <c r="I63" s="107"/>
      <c r="J63" s="107"/>
      <c r="K63" s="107"/>
      <c r="L63" s="107"/>
      <c r="M63" s="108" t="str">
        <f t="shared" si="8"/>
        <v/>
      </c>
      <c r="N63" s="105" t="str">
        <f t="shared" si="9"/>
        <v/>
      </c>
      <c r="O63" s="105" t="str">
        <f t="shared" si="10"/>
        <v/>
      </c>
      <c r="P63" s="105" t="str">
        <f t="shared" si="11"/>
        <v/>
      </c>
      <c r="Q63" s="105" t="str">
        <f t="shared" si="12"/>
        <v/>
      </c>
      <c r="R63" s="104" t="str">
        <f>IF(B63="","",výpočty!AL64)</f>
        <v/>
      </c>
      <c r="S63" s="109"/>
    </row>
    <row r="64" spans="1:19" ht="20.25" customHeight="1" x14ac:dyDescent="0.25">
      <c r="A64" s="96">
        <f t="shared" si="5"/>
        <v>62</v>
      </c>
      <c r="B64" s="111"/>
      <c r="C64" s="104" t="str">
        <f>IF(B64="","",IF(ISNUMBER(MATCH(B64,B$3:B63,0)),"B","A"))</f>
        <v/>
      </c>
      <c r="D64" s="105" t="str">
        <f t="shared" si="7"/>
        <v/>
      </c>
      <c r="E64" s="106"/>
      <c r="F64" s="106"/>
      <c r="G64" s="110"/>
      <c r="H64" s="107"/>
      <c r="I64" s="107"/>
      <c r="J64" s="107"/>
      <c r="K64" s="107"/>
      <c r="L64" s="107"/>
      <c r="M64" s="108" t="str">
        <f t="shared" si="8"/>
        <v/>
      </c>
      <c r="N64" s="105" t="str">
        <f t="shared" si="9"/>
        <v/>
      </c>
      <c r="O64" s="105" t="str">
        <f t="shared" si="10"/>
        <v/>
      </c>
      <c r="P64" s="105" t="str">
        <f t="shared" si="11"/>
        <v/>
      </c>
      <c r="Q64" s="105" t="str">
        <f t="shared" si="12"/>
        <v/>
      </c>
      <c r="R64" s="104" t="str">
        <f>IF(B64="","",výpočty!AL65)</f>
        <v/>
      </c>
      <c r="S64" s="109"/>
    </row>
    <row r="65" spans="1:19" ht="20.25" customHeight="1" x14ac:dyDescent="0.25">
      <c r="A65" s="96">
        <f t="shared" si="5"/>
        <v>63</v>
      </c>
      <c r="B65" s="111"/>
      <c r="C65" s="104" t="str">
        <f>IF(B65="","",IF(ISNUMBER(MATCH(B65,B$3:B64,0)),"B","A"))</f>
        <v/>
      </c>
      <c r="D65" s="105" t="str">
        <f t="shared" si="7"/>
        <v/>
      </c>
      <c r="E65" s="106"/>
      <c r="F65" s="106"/>
      <c r="G65" s="110"/>
      <c r="H65" s="107"/>
      <c r="I65" s="107"/>
      <c r="J65" s="107"/>
      <c r="K65" s="107"/>
      <c r="L65" s="107"/>
      <c r="M65" s="108" t="str">
        <f t="shared" si="8"/>
        <v/>
      </c>
      <c r="N65" s="105" t="str">
        <f t="shared" si="9"/>
        <v/>
      </c>
      <c r="O65" s="105" t="str">
        <f t="shared" si="10"/>
        <v/>
      </c>
      <c r="P65" s="105" t="str">
        <f t="shared" si="11"/>
        <v/>
      </c>
      <c r="Q65" s="105" t="str">
        <f t="shared" si="12"/>
        <v/>
      </c>
      <c r="R65" s="104" t="str">
        <f>IF(B65="","",výpočty!AL66)</f>
        <v/>
      </c>
      <c r="S65" s="109"/>
    </row>
    <row r="66" spans="1:19" ht="20.25" customHeight="1" x14ac:dyDescent="0.25">
      <c r="A66" s="96">
        <f t="shared" si="5"/>
        <v>64</v>
      </c>
      <c r="B66" s="111"/>
      <c r="C66" s="104" t="str">
        <f>IF(B66="","",IF(ISNUMBER(MATCH(B66,B$3:B65,0)),"B","A"))</f>
        <v/>
      </c>
      <c r="D66" s="105" t="str">
        <f t="shared" si="7"/>
        <v/>
      </c>
      <c r="E66" s="106"/>
      <c r="F66" s="106"/>
      <c r="G66" s="110"/>
      <c r="H66" s="107"/>
      <c r="I66" s="107"/>
      <c r="J66" s="107"/>
      <c r="K66" s="107"/>
      <c r="L66" s="107"/>
      <c r="M66" s="108" t="str">
        <f t="shared" si="8"/>
        <v/>
      </c>
      <c r="N66" s="105" t="str">
        <f t="shared" si="9"/>
        <v/>
      </c>
      <c r="O66" s="105" t="str">
        <f t="shared" si="10"/>
        <v/>
      </c>
      <c r="P66" s="105" t="str">
        <f t="shared" si="11"/>
        <v/>
      </c>
      <c r="Q66" s="105" t="str">
        <f t="shared" si="12"/>
        <v/>
      </c>
      <c r="R66" s="104" t="str">
        <f>IF(B66="","",výpočty!AL67)</f>
        <v/>
      </c>
      <c r="S66" s="109"/>
    </row>
    <row r="67" spans="1:19" ht="20.25" customHeight="1" x14ac:dyDescent="0.25">
      <c r="A67" s="96">
        <f t="shared" si="5"/>
        <v>65</v>
      </c>
      <c r="B67" s="111"/>
      <c r="C67" s="104" t="str">
        <f>IF(B67="","",IF(ISNUMBER(MATCH(B67,B$3:B66,0)),"B","A"))</f>
        <v/>
      </c>
      <c r="D67" s="105" t="str">
        <f t="shared" si="7"/>
        <v/>
      </c>
      <c r="E67" s="106"/>
      <c r="F67" s="106"/>
      <c r="G67" s="110"/>
      <c r="H67" s="107"/>
      <c r="I67" s="107"/>
      <c r="J67" s="107"/>
      <c r="K67" s="107"/>
      <c r="L67" s="107"/>
      <c r="M67" s="108" t="str">
        <f t="shared" si="8"/>
        <v/>
      </c>
      <c r="N67" s="105" t="str">
        <f t="shared" si="9"/>
        <v/>
      </c>
      <c r="O67" s="105" t="str">
        <f t="shared" si="10"/>
        <v/>
      </c>
      <c r="P67" s="105" t="str">
        <f t="shared" si="11"/>
        <v/>
      </c>
      <c r="Q67" s="105" t="str">
        <f t="shared" si="12"/>
        <v/>
      </c>
      <c r="R67" s="104" t="str">
        <f>IF(B67="","",výpočty!AL68)</f>
        <v/>
      </c>
      <c r="S67" s="109"/>
    </row>
    <row r="68" spans="1:19" ht="20.25" customHeight="1" x14ac:dyDescent="0.25">
      <c r="A68" s="96">
        <f t="shared" si="5"/>
        <v>66</v>
      </c>
      <c r="B68" s="111"/>
      <c r="C68" s="104" t="str">
        <f>IF(B68="","",IF(ISNUMBER(MATCH(B68,B$3:B67,0)),"B","A"))</f>
        <v/>
      </c>
      <c r="D68" s="105" t="str">
        <f t="shared" si="7"/>
        <v/>
      </c>
      <c r="E68" s="106"/>
      <c r="F68" s="106"/>
      <c r="G68" s="110"/>
      <c r="H68" s="107"/>
      <c r="I68" s="107"/>
      <c r="J68" s="107"/>
      <c r="K68" s="107"/>
      <c r="L68" s="107"/>
      <c r="M68" s="108" t="str">
        <f t="shared" si="8"/>
        <v/>
      </c>
      <c r="N68" s="105" t="str">
        <f t="shared" si="9"/>
        <v/>
      </c>
      <c r="O68" s="105" t="str">
        <f t="shared" si="10"/>
        <v/>
      </c>
      <c r="P68" s="105" t="str">
        <f t="shared" si="11"/>
        <v/>
      </c>
      <c r="Q68" s="105" t="str">
        <f t="shared" si="12"/>
        <v/>
      </c>
      <c r="R68" s="104" t="str">
        <f>IF(B68="","",výpočty!AL69)</f>
        <v/>
      </c>
      <c r="S68" s="109"/>
    </row>
    <row r="69" spans="1:19" ht="20.25" customHeight="1" x14ac:dyDescent="0.25">
      <c r="A69" s="96">
        <f t="shared" ref="A69:A82" si="13">A68+1</f>
        <v>67</v>
      </c>
      <c r="B69" s="111"/>
      <c r="C69" s="104" t="str">
        <f>IF(B69="","",IF(ISNUMBER(MATCH(B69,B$3:B68,0)),"B","A"))</f>
        <v/>
      </c>
      <c r="D69" s="105" t="str">
        <f t="shared" si="7"/>
        <v/>
      </c>
      <c r="E69" s="106"/>
      <c r="F69" s="106"/>
      <c r="G69" s="110"/>
      <c r="H69" s="107"/>
      <c r="I69" s="107"/>
      <c r="J69" s="107"/>
      <c r="K69" s="107"/>
      <c r="L69" s="107"/>
      <c r="M69" s="108" t="str">
        <f t="shared" si="8"/>
        <v/>
      </c>
      <c r="N69" s="105" t="str">
        <f t="shared" si="9"/>
        <v/>
      </c>
      <c r="O69" s="105" t="str">
        <f t="shared" si="10"/>
        <v/>
      </c>
      <c r="P69" s="105" t="str">
        <f t="shared" si="11"/>
        <v/>
      </c>
      <c r="Q69" s="105" t="str">
        <f t="shared" si="12"/>
        <v/>
      </c>
      <c r="R69" s="104" t="str">
        <f>IF(B69="","",výpočty!AL70)</f>
        <v/>
      </c>
      <c r="S69" s="109"/>
    </row>
    <row r="70" spans="1:19" ht="20.25" customHeight="1" x14ac:dyDescent="0.25">
      <c r="A70" s="96">
        <f t="shared" si="13"/>
        <v>68</v>
      </c>
      <c r="B70" s="111"/>
      <c r="C70" s="104" t="str">
        <f>IF(B70="","",IF(ISNUMBER(MATCH(B70,B$3:B69,0)),"B","A"))</f>
        <v/>
      </c>
      <c r="D70" s="105" t="str">
        <f t="shared" si="7"/>
        <v/>
      </c>
      <c r="E70" s="106"/>
      <c r="F70" s="106"/>
      <c r="G70" s="110"/>
      <c r="H70" s="107"/>
      <c r="I70" s="107"/>
      <c r="J70" s="107"/>
      <c r="K70" s="107"/>
      <c r="L70" s="107"/>
      <c r="M70" s="108" t="str">
        <f t="shared" si="8"/>
        <v/>
      </c>
      <c r="N70" s="105" t="str">
        <f t="shared" si="9"/>
        <v/>
      </c>
      <c r="O70" s="105" t="str">
        <f t="shared" si="10"/>
        <v/>
      </c>
      <c r="P70" s="105" t="str">
        <f t="shared" si="11"/>
        <v/>
      </c>
      <c r="Q70" s="105" t="str">
        <f t="shared" si="12"/>
        <v/>
      </c>
      <c r="R70" s="104" t="str">
        <f>IF(B70="","",výpočty!AL71)</f>
        <v/>
      </c>
      <c r="S70" s="109"/>
    </row>
    <row r="71" spans="1:19" ht="20.25" customHeight="1" x14ac:dyDescent="0.25">
      <c r="A71" s="96">
        <f t="shared" si="13"/>
        <v>69</v>
      </c>
      <c r="B71" s="111"/>
      <c r="C71" s="104" t="str">
        <f>IF(B71="","",IF(ISNUMBER(MATCH(B71,B$3:B70,0)),"B","A"))</f>
        <v/>
      </c>
      <c r="D71" s="105" t="str">
        <f t="shared" si="7"/>
        <v/>
      </c>
      <c r="E71" s="106"/>
      <c r="F71" s="106"/>
      <c r="G71" s="110"/>
      <c r="H71" s="107"/>
      <c r="I71" s="107"/>
      <c r="J71" s="107"/>
      <c r="K71" s="107"/>
      <c r="L71" s="107"/>
      <c r="M71" s="108" t="str">
        <f t="shared" si="8"/>
        <v/>
      </c>
      <c r="N71" s="105" t="str">
        <f t="shared" si="9"/>
        <v/>
      </c>
      <c r="O71" s="105" t="str">
        <f t="shared" si="10"/>
        <v/>
      </c>
      <c r="P71" s="105" t="str">
        <f t="shared" si="11"/>
        <v/>
      </c>
      <c r="Q71" s="105" t="str">
        <f t="shared" si="12"/>
        <v/>
      </c>
      <c r="R71" s="104" t="str">
        <f>IF(B71="","",výpočty!AL72)</f>
        <v/>
      </c>
      <c r="S71" s="109"/>
    </row>
    <row r="72" spans="1:19" ht="20.25" customHeight="1" x14ac:dyDescent="0.25">
      <c r="A72" s="96">
        <f t="shared" si="13"/>
        <v>70</v>
      </c>
      <c r="B72" s="111"/>
      <c r="C72" s="104" t="str">
        <f>IF(B72="","",IF(ISNUMBER(MATCH(B72,B$3:B71,0)),"B","A"))</f>
        <v/>
      </c>
      <c r="D72" s="105" t="str">
        <f t="shared" si="7"/>
        <v/>
      </c>
      <c r="E72" s="106"/>
      <c r="F72" s="106"/>
      <c r="G72" s="110"/>
      <c r="H72" s="107"/>
      <c r="I72" s="107"/>
      <c r="J72" s="107"/>
      <c r="K72" s="107"/>
      <c r="L72" s="107"/>
      <c r="M72" s="108" t="str">
        <f t="shared" si="8"/>
        <v/>
      </c>
      <c r="N72" s="105" t="str">
        <f t="shared" si="9"/>
        <v/>
      </c>
      <c r="O72" s="105" t="str">
        <f t="shared" si="10"/>
        <v/>
      </c>
      <c r="P72" s="105" t="str">
        <f t="shared" si="11"/>
        <v/>
      </c>
      <c r="Q72" s="105" t="str">
        <f t="shared" si="12"/>
        <v/>
      </c>
      <c r="R72" s="104" t="str">
        <f>IF(B72="","",výpočty!AL73)</f>
        <v/>
      </c>
      <c r="S72" s="109"/>
    </row>
    <row r="73" spans="1:19" ht="20.25" customHeight="1" x14ac:dyDescent="0.25">
      <c r="A73" s="96">
        <f t="shared" si="13"/>
        <v>71</v>
      </c>
      <c r="B73" s="111"/>
      <c r="C73" s="104" t="str">
        <f>IF(B73="","",IF(ISNUMBER(MATCH(B73,B$3:B72,0)),"B","A"))</f>
        <v/>
      </c>
      <c r="D73" s="105" t="str">
        <f t="shared" si="7"/>
        <v/>
      </c>
      <c r="E73" s="106"/>
      <c r="F73" s="106"/>
      <c r="G73" s="110"/>
      <c r="H73" s="107"/>
      <c r="I73" s="107"/>
      <c r="J73" s="107"/>
      <c r="K73" s="107"/>
      <c r="L73" s="107"/>
      <c r="M73" s="108" t="str">
        <f t="shared" si="8"/>
        <v/>
      </c>
      <c r="N73" s="105" t="str">
        <f t="shared" si="9"/>
        <v/>
      </c>
      <c r="O73" s="105" t="str">
        <f t="shared" si="10"/>
        <v/>
      </c>
      <c r="P73" s="105" t="str">
        <f t="shared" si="11"/>
        <v/>
      </c>
      <c r="Q73" s="105" t="str">
        <f t="shared" si="12"/>
        <v/>
      </c>
      <c r="R73" s="104" t="str">
        <f>IF(B73="","",výpočty!AL74)</f>
        <v/>
      </c>
      <c r="S73" s="109"/>
    </row>
    <row r="74" spans="1:19" ht="20.25" customHeight="1" x14ac:dyDescent="0.25">
      <c r="A74" s="96">
        <f t="shared" si="13"/>
        <v>72</v>
      </c>
      <c r="B74" s="111"/>
      <c r="C74" s="104" t="str">
        <f>IF(B74="","",IF(ISNUMBER(MATCH(B74,B$3:B73,0)),"B","A"))</f>
        <v/>
      </c>
      <c r="D74" s="105" t="str">
        <f t="shared" si="7"/>
        <v/>
      </c>
      <c r="E74" s="106"/>
      <c r="F74" s="106"/>
      <c r="G74" s="110"/>
      <c r="H74" s="107"/>
      <c r="I74" s="107"/>
      <c r="J74" s="107"/>
      <c r="K74" s="107"/>
      <c r="L74" s="107"/>
      <c r="M74" s="108" t="str">
        <f t="shared" si="8"/>
        <v/>
      </c>
      <c r="N74" s="105" t="str">
        <f t="shared" si="9"/>
        <v/>
      </c>
      <c r="O74" s="105" t="str">
        <f t="shared" si="10"/>
        <v/>
      </c>
      <c r="P74" s="105" t="str">
        <f t="shared" si="11"/>
        <v/>
      </c>
      <c r="Q74" s="105" t="str">
        <f t="shared" si="12"/>
        <v/>
      </c>
      <c r="R74" s="104" t="str">
        <f>IF(B74="","",výpočty!AL75)</f>
        <v/>
      </c>
      <c r="S74" s="109"/>
    </row>
    <row r="75" spans="1:19" ht="20.25" customHeight="1" x14ac:dyDescent="0.25">
      <c r="A75" s="96">
        <f t="shared" si="13"/>
        <v>73</v>
      </c>
      <c r="B75" s="111"/>
      <c r="C75" s="104" t="str">
        <f>IF(B75="","",IF(ISNUMBER(MATCH(B75,B$3:B74,0)),"B","A"))</f>
        <v/>
      </c>
      <c r="D75" s="105" t="str">
        <f t="shared" si="7"/>
        <v/>
      </c>
      <c r="E75" s="106"/>
      <c r="F75" s="106"/>
      <c r="G75" s="110"/>
      <c r="H75" s="107"/>
      <c r="I75" s="107"/>
      <c r="J75" s="107"/>
      <c r="K75" s="107"/>
      <c r="L75" s="107"/>
      <c r="M75" s="108" t="str">
        <f t="shared" si="8"/>
        <v/>
      </c>
      <c r="N75" s="105" t="str">
        <f t="shared" si="9"/>
        <v/>
      </c>
      <c r="O75" s="105" t="str">
        <f t="shared" si="10"/>
        <v/>
      </c>
      <c r="P75" s="105" t="str">
        <f t="shared" si="11"/>
        <v/>
      </c>
      <c r="Q75" s="105" t="str">
        <f t="shared" si="12"/>
        <v/>
      </c>
      <c r="R75" s="104" t="str">
        <f>IF(B75="","",výpočty!AL76)</f>
        <v/>
      </c>
      <c r="S75" s="109"/>
    </row>
    <row r="76" spans="1:19" ht="20.25" customHeight="1" x14ac:dyDescent="0.25">
      <c r="A76" s="96">
        <f t="shared" si="13"/>
        <v>74</v>
      </c>
      <c r="B76" s="111"/>
      <c r="C76" s="104" t="str">
        <f>IF(B76="","",IF(ISNUMBER(MATCH(B76,B$3:B75,0)),"B","A"))</f>
        <v/>
      </c>
      <c r="D76" s="105" t="str">
        <f t="shared" si="7"/>
        <v/>
      </c>
      <c r="E76" s="106"/>
      <c r="F76" s="106"/>
      <c r="G76" s="110"/>
      <c r="H76" s="107"/>
      <c r="I76" s="107"/>
      <c r="J76" s="107"/>
      <c r="K76" s="107"/>
      <c r="L76" s="107"/>
      <c r="M76" s="108" t="str">
        <f t="shared" si="8"/>
        <v/>
      </c>
      <c r="N76" s="105" t="str">
        <f t="shared" si="9"/>
        <v/>
      </c>
      <c r="O76" s="105" t="str">
        <f t="shared" si="10"/>
        <v/>
      </c>
      <c r="P76" s="105" t="str">
        <f t="shared" si="11"/>
        <v/>
      </c>
      <c r="Q76" s="105" t="str">
        <f t="shared" si="12"/>
        <v/>
      </c>
      <c r="R76" s="104" t="str">
        <f>IF(B76="","",výpočty!AL77)</f>
        <v/>
      </c>
      <c r="S76" s="109"/>
    </row>
    <row r="77" spans="1:19" ht="20.25" customHeight="1" x14ac:dyDescent="0.25">
      <c r="A77" s="96">
        <f t="shared" si="13"/>
        <v>75</v>
      </c>
      <c r="B77" s="111"/>
      <c r="C77" s="104" t="str">
        <f>IF(B77="","",IF(ISNUMBER(MATCH(B77,B$3:B76,0)),"B","A"))</f>
        <v/>
      </c>
      <c r="D77" s="105" t="str">
        <f t="shared" si="7"/>
        <v/>
      </c>
      <c r="E77" s="106"/>
      <c r="F77" s="106"/>
      <c r="G77" s="110"/>
      <c r="H77" s="107"/>
      <c r="I77" s="107"/>
      <c r="J77" s="107"/>
      <c r="K77" s="107"/>
      <c r="L77" s="107"/>
      <c r="M77" s="108" t="str">
        <f t="shared" si="8"/>
        <v/>
      </c>
      <c r="N77" s="105" t="str">
        <f t="shared" si="9"/>
        <v/>
      </c>
      <c r="O77" s="105" t="str">
        <f t="shared" si="10"/>
        <v/>
      </c>
      <c r="P77" s="105" t="str">
        <f t="shared" si="11"/>
        <v/>
      </c>
      <c r="Q77" s="105" t="str">
        <f t="shared" si="12"/>
        <v/>
      </c>
      <c r="R77" s="104" t="str">
        <f>IF(B77="","",výpočty!AL78)</f>
        <v/>
      </c>
      <c r="S77" s="109"/>
    </row>
    <row r="78" spans="1:19" ht="20.25" customHeight="1" x14ac:dyDescent="0.25">
      <c r="A78" s="96">
        <f t="shared" si="13"/>
        <v>76</v>
      </c>
      <c r="B78" s="111"/>
      <c r="C78" s="104" t="str">
        <f>IF(B78="","",IF(ISNUMBER(MATCH(B78,B$3:B77,0)),"B","A"))</f>
        <v/>
      </c>
      <c r="D78" s="105" t="str">
        <f t="shared" si="7"/>
        <v/>
      </c>
      <c r="E78" s="106"/>
      <c r="F78" s="106"/>
      <c r="G78" s="110"/>
      <c r="H78" s="107"/>
      <c r="I78" s="107"/>
      <c r="J78" s="107"/>
      <c r="K78" s="107"/>
      <c r="L78" s="107"/>
      <c r="M78" s="108" t="str">
        <f t="shared" si="8"/>
        <v/>
      </c>
      <c r="N78" s="105" t="str">
        <f t="shared" si="9"/>
        <v/>
      </c>
      <c r="O78" s="105" t="str">
        <f t="shared" si="10"/>
        <v/>
      </c>
      <c r="P78" s="105" t="str">
        <f t="shared" si="11"/>
        <v/>
      </c>
      <c r="Q78" s="105" t="str">
        <f t="shared" si="12"/>
        <v/>
      </c>
      <c r="R78" s="104" t="str">
        <f>IF(B78="","",výpočty!AL79)</f>
        <v/>
      </c>
      <c r="S78" s="109"/>
    </row>
    <row r="79" spans="1:19" ht="20.25" customHeight="1" x14ac:dyDescent="0.25">
      <c r="A79" s="96">
        <f t="shared" si="13"/>
        <v>77</v>
      </c>
      <c r="B79" s="111"/>
      <c r="C79" s="104" t="str">
        <f>IF(B79="","",IF(ISNUMBER(MATCH(B79,B$3:B78,0)),"B","A"))</f>
        <v/>
      </c>
      <c r="D79" s="105" t="str">
        <f t="shared" si="7"/>
        <v/>
      </c>
      <c r="E79" s="106"/>
      <c r="F79" s="106"/>
      <c r="G79" s="110"/>
      <c r="H79" s="107"/>
      <c r="I79" s="107"/>
      <c r="J79" s="107"/>
      <c r="K79" s="107"/>
      <c r="L79" s="107"/>
      <c r="M79" s="108" t="str">
        <f t="shared" si="8"/>
        <v/>
      </c>
      <c r="N79" s="105" t="str">
        <f t="shared" si="9"/>
        <v/>
      </c>
      <c r="O79" s="105" t="str">
        <f t="shared" si="10"/>
        <v/>
      </c>
      <c r="P79" s="105" t="str">
        <f t="shared" si="11"/>
        <v/>
      </c>
      <c r="Q79" s="105" t="str">
        <f t="shared" si="12"/>
        <v/>
      </c>
      <c r="R79" s="104" t="str">
        <f>IF(B79="","",výpočty!AL80)</f>
        <v/>
      </c>
      <c r="S79" s="109"/>
    </row>
    <row r="80" spans="1:19" ht="20.25" customHeight="1" x14ac:dyDescent="0.25">
      <c r="A80" s="96">
        <f t="shared" si="13"/>
        <v>78</v>
      </c>
      <c r="B80" s="111"/>
      <c r="C80" s="104" t="str">
        <f>IF(B80="","",IF(ISNUMBER(MATCH(B80,B$3:B79,0)),"B","A"))</f>
        <v/>
      </c>
      <c r="D80" s="105" t="str">
        <f t="shared" si="7"/>
        <v/>
      </c>
      <c r="E80" s="106"/>
      <c r="F80" s="106"/>
      <c r="G80" s="110"/>
      <c r="H80" s="107"/>
      <c r="I80" s="107"/>
      <c r="J80" s="107"/>
      <c r="K80" s="107"/>
      <c r="L80" s="107"/>
      <c r="M80" s="108" t="str">
        <f t="shared" si="8"/>
        <v/>
      </c>
      <c r="N80" s="105" t="str">
        <f t="shared" si="9"/>
        <v/>
      </c>
      <c r="O80" s="105" t="str">
        <f t="shared" si="10"/>
        <v/>
      </c>
      <c r="P80" s="105" t="str">
        <f t="shared" si="11"/>
        <v/>
      </c>
      <c r="Q80" s="105" t="str">
        <f t="shared" si="12"/>
        <v/>
      </c>
      <c r="R80" s="104" t="str">
        <f>IF(B80="","",výpočty!AL81)</f>
        <v/>
      </c>
      <c r="S80" s="109"/>
    </row>
    <row r="81" spans="1:19" ht="20.25" customHeight="1" x14ac:dyDescent="0.25">
      <c r="A81" s="96">
        <f t="shared" si="13"/>
        <v>79</v>
      </c>
      <c r="B81" s="111"/>
      <c r="C81" s="104" t="str">
        <f>IF(B81="","",IF(ISNUMBER(MATCH(B81,B$3:B80,0)),"B","A"))</f>
        <v/>
      </c>
      <c r="D81" s="105" t="str">
        <f t="shared" si="7"/>
        <v/>
      </c>
      <c r="E81" s="106"/>
      <c r="F81" s="106"/>
      <c r="G81" s="110"/>
      <c r="H81" s="107"/>
      <c r="I81" s="107"/>
      <c r="J81" s="107"/>
      <c r="K81" s="107"/>
      <c r="L81" s="107"/>
      <c r="M81" s="108" t="str">
        <f t="shared" si="8"/>
        <v/>
      </c>
      <c r="N81" s="105" t="str">
        <f t="shared" si="9"/>
        <v/>
      </c>
      <c r="O81" s="105" t="str">
        <f t="shared" si="10"/>
        <v/>
      </c>
      <c r="P81" s="105" t="str">
        <f t="shared" si="11"/>
        <v/>
      </c>
      <c r="Q81" s="105" t="str">
        <f t="shared" si="12"/>
        <v/>
      </c>
      <c r="R81" s="104" t="str">
        <f>IF(B81="","",výpočty!AL82)</f>
        <v/>
      </c>
      <c r="S81" s="109"/>
    </row>
    <row r="82" spans="1:19" ht="20.25" customHeight="1" x14ac:dyDescent="0.25">
      <c r="A82" s="96">
        <f t="shared" si="13"/>
        <v>80</v>
      </c>
      <c r="B82" s="111"/>
      <c r="C82" s="104" t="str">
        <f>IF(B82="","",IF(ISNUMBER(MATCH(B82,B$3:B81,0)),"B","A"))</f>
        <v/>
      </c>
      <c r="D82" s="105" t="str">
        <f t="shared" si="7"/>
        <v/>
      </c>
      <c r="E82" s="106"/>
      <c r="F82" s="106"/>
      <c r="G82" s="110"/>
      <c r="H82" s="107"/>
      <c r="I82" s="107"/>
      <c r="J82" s="107"/>
      <c r="K82" s="107"/>
      <c r="L82" s="107"/>
      <c r="M82" s="108" t="str">
        <f t="shared" si="8"/>
        <v/>
      </c>
      <c r="N82" s="105" t="str">
        <f t="shared" si="9"/>
        <v/>
      </c>
      <c r="O82" s="105" t="str">
        <f t="shared" si="10"/>
        <v/>
      </c>
      <c r="P82" s="105" t="str">
        <f t="shared" si="11"/>
        <v/>
      </c>
      <c r="Q82" s="105" t="str">
        <f t="shared" si="12"/>
        <v/>
      </c>
      <c r="R82" s="104" t="str">
        <f>IF(B82="","",výpočty!AL83)</f>
        <v/>
      </c>
      <c r="S82" s="109"/>
    </row>
  </sheetData>
  <sheetProtection selectLockedCells="1" selectUnlockedCells="1"/>
  <mergeCells count="8">
    <mergeCell ref="E1:E2"/>
    <mergeCell ref="F1:F2"/>
    <mergeCell ref="N1:N2"/>
    <mergeCell ref="O1:O2"/>
    <mergeCell ref="A1:A2"/>
    <mergeCell ref="B1:B2"/>
    <mergeCell ref="C1:C2"/>
    <mergeCell ref="D1:D2"/>
  </mergeCells>
  <phoneticPr fontId="12" type="noConversion"/>
  <pageMargins left="0.15972222222222221" right="0.15972222222222221" top="0.6201388888888888" bottom="0.67013888888888884" header="0.3" footer="0.51180555555555551"/>
  <pageSetup paperSize="9" firstPageNumber="0" orientation="landscape" horizontalDpi="300" verticalDpi="300"/>
  <headerFooter alignWithMargins="0">
    <oddHeader>&amp;L&amp;D&amp;C&amp;F&amp;R&amp;P/&amp;N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2"/>
  <sheetViews>
    <sheetView workbookViewId="0">
      <selection activeCell="B87" sqref="B87"/>
    </sheetView>
  </sheetViews>
  <sheetFormatPr defaultRowHeight="13.2" x14ac:dyDescent="0.25"/>
  <cols>
    <col min="1" max="1" width="3.6640625" customWidth="1"/>
    <col min="2" max="2" width="21.33203125" customWidth="1"/>
    <col min="3" max="3" width="3" customWidth="1"/>
    <col min="4" max="6" width="9.88671875" customWidth="1"/>
    <col min="7" max="12" width="4" customWidth="1"/>
    <col min="13" max="13" width="5.44140625" customWidth="1"/>
    <col min="14" max="17" width="9.88671875" customWidth="1"/>
    <col min="18" max="18" width="5.44140625" customWidth="1"/>
  </cols>
  <sheetData>
    <row r="1" spans="1:18" ht="12.9" customHeight="1" x14ac:dyDescent="0.25">
      <c r="A1" s="212" t="s">
        <v>124</v>
      </c>
      <c r="B1" s="213" t="s">
        <v>57</v>
      </c>
      <c r="C1" s="214" t="s">
        <v>105</v>
      </c>
      <c r="D1" s="205" t="s">
        <v>106</v>
      </c>
      <c r="E1" s="206" t="s">
        <v>107</v>
      </c>
      <c r="F1" s="216" t="s">
        <v>108</v>
      </c>
      <c r="G1" s="221" t="s">
        <v>109</v>
      </c>
      <c r="H1" s="221"/>
      <c r="I1" s="221"/>
      <c r="J1" s="221"/>
      <c r="K1" s="221"/>
      <c r="L1" s="221"/>
      <c r="M1" s="221"/>
      <c r="N1" s="205" t="s">
        <v>110</v>
      </c>
      <c r="O1" s="215" t="s">
        <v>111</v>
      </c>
      <c r="P1" s="216" t="s">
        <v>120</v>
      </c>
      <c r="Q1" s="217" t="s">
        <v>112</v>
      </c>
      <c r="R1" s="217"/>
    </row>
    <row r="2" spans="1:18" ht="90" x14ac:dyDescent="0.25">
      <c r="A2" s="212"/>
      <c r="B2" s="213"/>
      <c r="C2" s="214"/>
      <c r="D2" s="205"/>
      <c r="E2" s="206"/>
      <c r="F2" s="216"/>
      <c r="G2" s="112" t="s">
        <v>113</v>
      </c>
      <c r="H2" s="113" t="s">
        <v>114</v>
      </c>
      <c r="I2" s="113" t="s">
        <v>115</v>
      </c>
      <c r="J2" s="113" t="s">
        <v>116</v>
      </c>
      <c r="K2" s="113" t="s">
        <v>117</v>
      </c>
      <c r="L2" s="114" t="s">
        <v>118</v>
      </c>
      <c r="M2" s="115" t="s">
        <v>119</v>
      </c>
      <c r="N2" s="205"/>
      <c r="O2" s="215"/>
      <c r="P2" s="216"/>
      <c r="Q2" s="92" t="s">
        <v>121</v>
      </c>
      <c r="R2" s="116" t="s">
        <v>122</v>
      </c>
    </row>
    <row r="3" spans="1:18" x14ac:dyDescent="0.25">
      <c r="A3" s="218">
        <v>1</v>
      </c>
      <c r="B3" s="219" t="str">
        <f>IF(Celkové!B4="","",Celkové!B4)</f>
        <v>Lubina</v>
      </c>
      <c r="C3" s="77" t="str">
        <f>IF(B3="","","A")</f>
        <v>A</v>
      </c>
      <c r="D3" s="117" t="str">
        <f>IF($C3="","",IF(ISNA(MATCH(výpočty!$AP4,výpočty!$AD$4:$AD$83,0)),"",INDEX('ZPV Hlídky'!$D$3:$Q$82,MATCH(výpočty!$AP4,výpočty!$AD$4:$AD$83,0),1)))</f>
        <v/>
      </c>
      <c r="E3" s="118" t="str">
        <f>IF($C3="","",IF(ISNA(MATCH(výpočty!$AP4,výpočty!$AD$4:$AD$83,0)),"",INDEX('ZPV Hlídky'!$D$3:$Q$82,MATCH(výpočty!$AP4,výpočty!$AD$4:$AD$83,0),2)))</f>
        <v/>
      </c>
      <c r="F3" s="119" t="str">
        <f>IF($C3="","",IF(ISNA(MATCH(výpočty!$AP4,výpočty!$AD$4:$AD$83,0)),"",INDEX('ZPV Hlídky'!$D$3:$Q$82,MATCH(výpočty!$AP4,výpočty!$AD$4:$AD$83,0),3)))</f>
        <v/>
      </c>
      <c r="G3" s="120" t="str">
        <f>IF($C3="","",IF(ISNA(MATCH(výpočty!$AP4,výpočty!$AD$4:$AD$83,0)),"",INDEX('ZPV Hlídky'!$D$3:$Q$82,MATCH(výpočty!$AP4,výpočty!$AD$4:$AD$83,0),4)))</f>
        <v/>
      </c>
      <c r="H3" s="121" t="str">
        <f>IF($C3="","",IF(ISNA(MATCH(výpočty!$AP4,výpočty!$AD$4:$AD$83,0)),"",INDEX('ZPV Hlídky'!$D$3:$Q$82,MATCH(výpočty!$AP4,výpočty!$AD$4:$AD$83,0),5)))</f>
        <v/>
      </c>
      <c r="I3" s="121" t="str">
        <f>IF($C3="","",IF(ISNA(MATCH(výpočty!$AP4,výpočty!$AD$4:$AD$83,0)),"",INDEX('ZPV Hlídky'!$D$3:$Q$82,MATCH(výpočty!$AP4,výpočty!$AD$4:$AD$83,0),6)))</f>
        <v/>
      </c>
      <c r="J3" s="121" t="str">
        <f>IF($C3="","",IF(ISNA(MATCH(výpočty!$AP4,výpočty!$AD$4:$AD$83,0)),"",INDEX('ZPV Hlídky'!$D$3:$Q$82,MATCH(výpočty!$AP4,výpočty!$AD$4:$AD$83,0),7)))</f>
        <v/>
      </c>
      <c r="K3" s="121" t="str">
        <f>IF($C3="","",IF(ISNA(MATCH(výpočty!$AP4,výpočty!$AD$4:$AD$83,0)),"",INDEX('ZPV Hlídky'!$D$3:$Q$82,MATCH(výpočty!$AP4,výpočty!$AD$4:$AD$83,0),8)))</f>
        <v/>
      </c>
      <c r="L3" s="121" t="str">
        <f>IF($C3="","",IF(ISNA(MATCH(výpočty!$AP4,výpočty!$AD$4:$AD$83,0)),"",INDEX('ZPV Hlídky'!$D$3:$Q$82,MATCH(výpočty!$AP4,výpočty!$AD$4:$AD$83,0),9)))</f>
        <v/>
      </c>
      <c r="M3" s="122" t="str">
        <f>IF($C3="","",IF(ISNA(MATCH(výpočty!$AP4,výpočty!$AD$4:$AD$83,0)),"",INDEX('ZPV Hlídky'!$D$3:$Q$82,MATCH(výpočty!$AP4,výpočty!$AD$4:$AD$83,0),10)))</f>
        <v/>
      </c>
      <c r="N3" s="123" t="str">
        <f>IF($C3="","",IF(ISNA(MATCH(výpočty!$AP4,výpočty!$AD$4:$AD$83,0)),"",INDEX('ZPV Hlídky'!$D$3:$Q$82,MATCH(výpočty!$AP4,výpočty!$AD$4:$AD$83,0),11)))</f>
        <v/>
      </c>
      <c r="O3" s="118" t="str">
        <f>IF($C3="","",IF(ISNA(MATCH(výpočty!$AP4,výpočty!$AD$4:$AD$83,0)),"",INDEX('ZPV Hlídky'!$D$3:$Q$82,MATCH(výpočty!$AP4,výpočty!$AD$4:$AD$83,0),12)))</f>
        <v/>
      </c>
      <c r="P3" s="124" t="str">
        <f>IF($C3="","",IF(ISNA(MATCH(výpočty!$AP4,výpočty!$AD$4:$AD$83,0)),"",INDEX('ZPV Hlídky'!$D$3:$Q$82,MATCH(výpočty!$AP4,výpočty!$AD$4:$AD$83,0),13)))</f>
        <v/>
      </c>
      <c r="Q3" s="117" t="str">
        <f>IF($C3="","",IF(ISNA(MATCH(výpočty!$AP4,výpočty!$AD$4:$AD$83,0)),"dnf",INDEX('ZPV Hlídky'!$D$3:$Q$82,MATCH(výpočty!$AP4,výpočty!$AD$4:$AD$83,0),14)))</f>
        <v>dnf</v>
      </c>
      <c r="R3" s="220">
        <f>IF(B3="","",výpočty!AU4)</f>
        <v>1</v>
      </c>
    </row>
    <row r="4" spans="1:18" x14ac:dyDescent="0.25">
      <c r="A4" s="218"/>
      <c r="B4" s="219"/>
      <c r="C4" s="79" t="str">
        <f>IF(B3="","","B")</f>
        <v>B</v>
      </c>
      <c r="D4" s="125" t="str">
        <f>IF($C4="","",IF(ISNA(MATCH(výpočty!$AP5,výpočty!$AD$4:$AD$83,0)),"",INDEX('ZPV Hlídky'!$D$3:$Q$82,MATCH(výpočty!$AP5,výpočty!$AD$4:$AD$83,0),1)))</f>
        <v/>
      </c>
      <c r="E4" s="126" t="str">
        <f>IF($C4="","",IF(ISNA(MATCH(výpočty!$AP5,výpočty!$AD$4:$AD$83,0)),"",INDEX('ZPV Hlídky'!$D$3:$Q$82,MATCH(výpočty!$AP5,výpočty!$AD$4:$AD$83,0),2)))</f>
        <v/>
      </c>
      <c r="F4" s="127" t="str">
        <f>IF($C4="","",IF(ISNA(MATCH(výpočty!$AP5,výpočty!$AD$4:$AD$83,0)),"",INDEX('ZPV Hlídky'!$D$3:$Q$82,MATCH(výpočty!$AP5,výpočty!$AD$4:$AD$83,0),3)))</f>
        <v/>
      </c>
      <c r="G4" s="128" t="str">
        <f>IF($C4="","",IF(ISNA(MATCH(výpočty!$AP5,výpočty!$AD$4:$AD$83,0)),"",INDEX('ZPV Hlídky'!$D$3:$Q$82,MATCH(výpočty!$AP5,výpočty!$AD$4:$AD$83,0),4)))</f>
        <v/>
      </c>
      <c r="H4" s="129" t="str">
        <f>IF($C4="","",IF(ISNA(MATCH(výpočty!$AP5,výpočty!$AD$4:$AD$83,0)),"",INDEX('ZPV Hlídky'!$D$3:$Q$82,MATCH(výpočty!$AP5,výpočty!$AD$4:$AD$83,0),5)))</f>
        <v/>
      </c>
      <c r="I4" s="129" t="str">
        <f>IF($C4="","",IF(ISNA(MATCH(výpočty!$AP5,výpočty!$AD$4:$AD$83,0)),"",INDEX('ZPV Hlídky'!$D$3:$Q$82,MATCH(výpočty!$AP5,výpočty!$AD$4:$AD$83,0),6)))</f>
        <v/>
      </c>
      <c r="J4" s="129" t="str">
        <f>IF($C4="","",IF(ISNA(MATCH(výpočty!$AP5,výpočty!$AD$4:$AD$83,0)),"",INDEX('ZPV Hlídky'!$D$3:$Q$82,MATCH(výpočty!$AP5,výpočty!$AD$4:$AD$83,0),7)))</f>
        <v/>
      </c>
      <c r="K4" s="129" t="str">
        <f>IF($C4="","",IF(ISNA(MATCH(výpočty!$AP5,výpočty!$AD$4:$AD$83,0)),"",INDEX('ZPV Hlídky'!$D$3:$Q$82,MATCH(výpočty!$AP5,výpočty!$AD$4:$AD$83,0),8)))</f>
        <v/>
      </c>
      <c r="L4" s="129" t="str">
        <f>IF($C4="","",IF(ISNA(MATCH(výpočty!$AP5,výpočty!$AD$4:$AD$83,0)),"",INDEX('ZPV Hlídky'!$D$3:$Q$82,MATCH(výpočty!$AP5,výpočty!$AD$4:$AD$83,0),9)))</f>
        <v/>
      </c>
      <c r="M4" s="130" t="str">
        <f>IF($C4="","",IF(ISNA(MATCH(výpočty!$AP5,výpočty!$AD$4:$AD$83,0)),"",INDEX('ZPV Hlídky'!$D$3:$Q$82,MATCH(výpočty!$AP5,výpočty!$AD$4:$AD$83,0),10)))</f>
        <v/>
      </c>
      <c r="N4" s="131" t="str">
        <f>IF($C4="","",IF(ISNA(MATCH(výpočty!$AP5,výpočty!$AD$4:$AD$83,0)),"",INDEX('ZPV Hlídky'!$D$3:$Q$82,MATCH(výpočty!$AP5,výpočty!$AD$4:$AD$83,0),11)))</f>
        <v/>
      </c>
      <c r="O4" s="126" t="str">
        <f>IF($C4="","",IF(ISNA(MATCH(výpočty!$AP5,výpočty!$AD$4:$AD$83,0)),"",INDEX('ZPV Hlídky'!$D$3:$Q$82,MATCH(výpočty!$AP5,výpočty!$AD$4:$AD$83,0),12)))</f>
        <v/>
      </c>
      <c r="P4" s="132" t="str">
        <f>IF($C4="","",IF(ISNA(MATCH(výpočty!$AP5,výpočty!$AD$4:$AD$83,0)),"",INDEX('ZPV Hlídky'!$D$3:$Q$82,MATCH(výpočty!$AP5,výpočty!$AD$4:$AD$83,0),13)))</f>
        <v/>
      </c>
      <c r="Q4" s="125" t="str">
        <f>IF($C4="","",IF(ISNA(MATCH(výpočty!$AP5,výpočty!$AD$4:$AD$83,0)),"dnf",INDEX('ZPV Hlídky'!$D$3:$Q$82,MATCH(výpočty!$AP5,výpočty!$AD$4:$AD$83,0),14)))</f>
        <v>dnf</v>
      </c>
      <c r="R4" s="220"/>
    </row>
    <row r="5" spans="1:18" x14ac:dyDescent="0.25">
      <c r="A5" s="218">
        <f>A3+1</f>
        <v>2</v>
      </c>
      <c r="B5" s="219" t="str">
        <f>IF(Celkové!B6="","",Celkové!B6)</f>
        <v>Výškovice</v>
      </c>
      <c r="C5" s="77" t="str">
        <f>IF(B5="","","A")</f>
        <v>A</v>
      </c>
      <c r="D5" s="117" t="str">
        <f>IF($C5="","",IF(ISNA(MATCH(výpočty!$AP6,výpočty!$AD$4:$AD$83,0)),"",INDEX('ZPV Hlídky'!$D$3:$Q$82,MATCH(výpočty!$AP6,výpočty!$AD$4:$AD$83,0),1)))</f>
        <v/>
      </c>
      <c r="E5" s="118" t="str">
        <f>IF($C5="","",IF(ISNA(MATCH(výpočty!$AP6,výpočty!$AD$4:$AD$83,0)),"",INDEX('ZPV Hlídky'!$D$3:$Q$82,MATCH(výpočty!$AP6,výpočty!$AD$4:$AD$83,0),2)))</f>
        <v/>
      </c>
      <c r="F5" s="119" t="str">
        <f>IF($C5="","",IF(ISNA(MATCH(výpočty!$AP6,výpočty!$AD$4:$AD$83,0)),"",INDEX('ZPV Hlídky'!$D$3:$Q$82,MATCH(výpočty!$AP6,výpočty!$AD$4:$AD$83,0),3)))</f>
        <v/>
      </c>
      <c r="G5" s="120" t="str">
        <f>IF($C5="","",IF(ISNA(MATCH(výpočty!$AP6,výpočty!$AD$4:$AD$83,0)),"",INDEX('ZPV Hlídky'!$D$3:$Q$82,MATCH(výpočty!$AP6,výpočty!$AD$4:$AD$83,0),4)))</f>
        <v/>
      </c>
      <c r="H5" s="121" t="str">
        <f>IF($C5="","",IF(ISNA(MATCH(výpočty!$AP6,výpočty!$AD$4:$AD$83,0)),"",INDEX('ZPV Hlídky'!$D$3:$Q$82,MATCH(výpočty!$AP6,výpočty!$AD$4:$AD$83,0),5)))</f>
        <v/>
      </c>
      <c r="I5" s="121" t="str">
        <f>IF($C5="","",IF(ISNA(MATCH(výpočty!$AP6,výpočty!$AD$4:$AD$83,0)),"",INDEX('ZPV Hlídky'!$D$3:$Q$82,MATCH(výpočty!$AP6,výpočty!$AD$4:$AD$83,0),6)))</f>
        <v/>
      </c>
      <c r="J5" s="121" t="str">
        <f>IF($C5="","",IF(ISNA(MATCH(výpočty!$AP6,výpočty!$AD$4:$AD$83,0)),"",INDEX('ZPV Hlídky'!$D$3:$Q$82,MATCH(výpočty!$AP6,výpočty!$AD$4:$AD$83,0),7)))</f>
        <v/>
      </c>
      <c r="K5" s="121" t="str">
        <f>IF($C5="","",IF(ISNA(MATCH(výpočty!$AP6,výpočty!$AD$4:$AD$83,0)),"",INDEX('ZPV Hlídky'!$D$3:$Q$82,MATCH(výpočty!$AP6,výpočty!$AD$4:$AD$83,0),8)))</f>
        <v/>
      </c>
      <c r="L5" s="121" t="str">
        <f>IF($C5="","",IF(ISNA(MATCH(výpočty!$AP6,výpočty!$AD$4:$AD$83,0)),"",INDEX('ZPV Hlídky'!$D$3:$Q$82,MATCH(výpočty!$AP6,výpočty!$AD$4:$AD$83,0),9)))</f>
        <v/>
      </c>
      <c r="M5" s="122" t="str">
        <f>IF($C5="","",IF(ISNA(MATCH(výpočty!$AP6,výpočty!$AD$4:$AD$83,0)),"",INDEX('ZPV Hlídky'!$D$3:$Q$82,MATCH(výpočty!$AP6,výpočty!$AD$4:$AD$83,0),10)))</f>
        <v/>
      </c>
      <c r="N5" s="123" t="str">
        <f>IF($C5="","",IF(ISNA(MATCH(výpočty!$AP6,výpočty!$AD$4:$AD$83,0)),"",INDEX('ZPV Hlídky'!$D$3:$Q$82,MATCH(výpočty!$AP6,výpočty!$AD$4:$AD$83,0),11)))</f>
        <v/>
      </c>
      <c r="O5" s="118" t="str">
        <f>IF($C5="","",IF(ISNA(MATCH(výpočty!$AP6,výpočty!$AD$4:$AD$83,0)),"",INDEX('ZPV Hlídky'!$D$3:$Q$82,MATCH(výpočty!$AP6,výpočty!$AD$4:$AD$83,0),12)))</f>
        <v/>
      </c>
      <c r="P5" s="124" t="str">
        <f>IF($C5="","",IF(ISNA(MATCH(výpočty!$AP6,výpočty!$AD$4:$AD$83,0)),"",INDEX('ZPV Hlídky'!$D$3:$Q$82,MATCH(výpočty!$AP6,výpočty!$AD$4:$AD$83,0),13)))</f>
        <v/>
      </c>
      <c r="Q5" s="117" t="str">
        <f>IF($C5="","",IF(ISNA(MATCH(výpočty!$AP6,výpočty!$AD$4:$AD$83,0)),"dnf",INDEX('ZPV Hlídky'!$D$3:$Q$82,MATCH(výpočty!$AP6,výpočty!$AD$4:$AD$83,0),14)))</f>
        <v>dnf</v>
      </c>
      <c r="R5" s="220">
        <f>IF(B5="","",výpočty!AU6)</f>
        <v>1</v>
      </c>
    </row>
    <row r="6" spans="1:18" x14ac:dyDescent="0.25">
      <c r="A6" s="218"/>
      <c r="B6" s="219"/>
      <c r="C6" s="79" t="str">
        <f>IF(B5="","","B")</f>
        <v>B</v>
      </c>
      <c r="D6" s="125" t="str">
        <f>IF($C6="","",IF(ISNA(MATCH(výpočty!$AP7,výpočty!$AD$4:$AD$83,0)),"",INDEX('ZPV Hlídky'!$D$3:$Q$82,MATCH(výpočty!$AP7,výpočty!$AD$4:$AD$83,0),1)))</f>
        <v/>
      </c>
      <c r="E6" s="126" t="str">
        <f>IF($C6="","",IF(ISNA(MATCH(výpočty!$AP7,výpočty!$AD$4:$AD$83,0)),"",INDEX('ZPV Hlídky'!$D$3:$Q$82,MATCH(výpočty!$AP7,výpočty!$AD$4:$AD$83,0),2)))</f>
        <v/>
      </c>
      <c r="F6" s="127" t="str">
        <f>IF($C6="","",IF(ISNA(MATCH(výpočty!$AP7,výpočty!$AD$4:$AD$83,0)),"",INDEX('ZPV Hlídky'!$D$3:$Q$82,MATCH(výpočty!$AP7,výpočty!$AD$4:$AD$83,0),3)))</f>
        <v/>
      </c>
      <c r="G6" s="128" t="str">
        <f>IF($C6="","",IF(ISNA(MATCH(výpočty!$AP7,výpočty!$AD$4:$AD$83,0)),"",INDEX('ZPV Hlídky'!$D$3:$Q$82,MATCH(výpočty!$AP7,výpočty!$AD$4:$AD$83,0),4)))</f>
        <v/>
      </c>
      <c r="H6" s="129" t="str">
        <f>IF($C6="","",IF(ISNA(MATCH(výpočty!$AP7,výpočty!$AD$4:$AD$83,0)),"",INDEX('ZPV Hlídky'!$D$3:$Q$82,MATCH(výpočty!$AP7,výpočty!$AD$4:$AD$83,0),5)))</f>
        <v/>
      </c>
      <c r="I6" s="129" t="str">
        <f>IF($C6="","",IF(ISNA(MATCH(výpočty!$AP7,výpočty!$AD$4:$AD$83,0)),"",INDEX('ZPV Hlídky'!$D$3:$Q$82,MATCH(výpočty!$AP7,výpočty!$AD$4:$AD$83,0),6)))</f>
        <v/>
      </c>
      <c r="J6" s="129" t="str">
        <f>IF($C6="","",IF(ISNA(MATCH(výpočty!$AP7,výpočty!$AD$4:$AD$83,0)),"",INDEX('ZPV Hlídky'!$D$3:$Q$82,MATCH(výpočty!$AP7,výpočty!$AD$4:$AD$83,0),7)))</f>
        <v/>
      </c>
      <c r="K6" s="129" t="str">
        <f>IF($C6="","",IF(ISNA(MATCH(výpočty!$AP7,výpočty!$AD$4:$AD$83,0)),"",INDEX('ZPV Hlídky'!$D$3:$Q$82,MATCH(výpočty!$AP7,výpočty!$AD$4:$AD$83,0),8)))</f>
        <v/>
      </c>
      <c r="L6" s="129" t="str">
        <f>IF($C6="","",IF(ISNA(MATCH(výpočty!$AP7,výpočty!$AD$4:$AD$83,0)),"",INDEX('ZPV Hlídky'!$D$3:$Q$82,MATCH(výpočty!$AP7,výpočty!$AD$4:$AD$83,0),9)))</f>
        <v/>
      </c>
      <c r="M6" s="130" t="str">
        <f>IF($C6="","",IF(ISNA(MATCH(výpočty!$AP7,výpočty!$AD$4:$AD$83,0)),"",INDEX('ZPV Hlídky'!$D$3:$Q$82,MATCH(výpočty!$AP7,výpočty!$AD$4:$AD$83,0),10)))</f>
        <v/>
      </c>
      <c r="N6" s="131" t="str">
        <f>IF($C6="","",IF(ISNA(MATCH(výpočty!$AP7,výpočty!$AD$4:$AD$83,0)),"",INDEX('ZPV Hlídky'!$D$3:$Q$82,MATCH(výpočty!$AP7,výpočty!$AD$4:$AD$83,0),11)))</f>
        <v/>
      </c>
      <c r="O6" s="126" t="str">
        <f>IF($C6="","",IF(ISNA(MATCH(výpočty!$AP7,výpočty!$AD$4:$AD$83,0)),"",INDEX('ZPV Hlídky'!$D$3:$Q$82,MATCH(výpočty!$AP7,výpočty!$AD$4:$AD$83,0),12)))</f>
        <v/>
      </c>
      <c r="P6" s="132" t="str">
        <f>IF($C6="","",IF(ISNA(MATCH(výpočty!$AP7,výpočty!$AD$4:$AD$83,0)),"",INDEX('ZPV Hlídky'!$D$3:$Q$82,MATCH(výpočty!$AP7,výpočty!$AD$4:$AD$83,0),13)))</f>
        <v/>
      </c>
      <c r="Q6" s="125" t="str">
        <f>IF($C6="","",IF(ISNA(MATCH(výpočty!$AP7,výpočty!$AD$4:$AD$83,0)),"dnf",INDEX('ZPV Hlídky'!$D$3:$Q$82,MATCH(výpočty!$AP7,výpočty!$AD$4:$AD$83,0),14)))</f>
        <v>dnf</v>
      </c>
      <c r="R6" s="220"/>
    </row>
    <row r="7" spans="1:18" x14ac:dyDescent="0.25">
      <c r="A7" s="218">
        <f>A5+1</f>
        <v>3</v>
      </c>
      <c r="B7" s="219" t="str">
        <f>IF(Celkové!B8="","",Celkové!B8)</f>
        <v>Stará Ves</v>
      </c>
      <c r="C7" s="77" t="str">
        <f>IF(B7="","","A")</f>
        <v>A</v>
      </c>
      <c r="D7" s="117" t="str">
        <f>IF($C7="","",IF(ISNA(MATCH(výpočty!$AP8,výpočty!$AD$4:$AD$83,0)),"",INDEX('ZPV Hlídky'!$D$3:$Q$82,MATCH(výpočty!$AP8,výpočty!$AD$4:$AD$83,0),1)))</f>
        <v/>
      </c>
      <c r="E7" s="118" t="str">
        <f>IF($C7="","",IF(ISNA(MATCH(výpočty!$AP8,výpočty!$AD$4:$AD$83,0)),"",INDEX('ZPV Hlídky'!$D$3:$Q$82,MATCH(výpočty!$AP8,výpočty!$AD$4:$AD$83,0),2)))</f>
        <v/>
      </c>
      <c r="F7" s="119" t="str">
        <f>IF($C7="","",IF(ISNA(MATCH(výpočty!$AP8,výpočty!$AD$4:$AD$83,0)),"",INDEX('ZPV Hlídky'!$D$3:$Q$82,MATCH(výpočty!$AP8,výpočty!$AD$4:$AD$83,0),3)))</f>
        <v/>
      </c>
      <c r="G7" s="120" t="str">
        <f>IF($C7="","",IF(ISNA(MATCH(výpočty!$AP8,výpočty!$AD$4:$AD$83,0)),"",INDEX('ZPV Hlídky'!$D$3:$Q$82,MATCH(výpočty!$AP8,výpočty!$AD$4:$AD$83,0),4)))</f>
        <v/>
      </c>
      <c r="H7" s="121" t="str">
        <f>IF($C7="","",IF(ISNA(MATCH(výpočty!$AP8,výpočty!$AD$4:$AD$83,0)),"",INDEX('ZPV Hlídky'!$D$3:$Q$82,MATCH(výpočty!$AP8,výpočty!$AD$4:$AD$83,0),5)))</f>
        <v/>
      </c>
      <c r="I7" s="121" t="str">
        <f>IF($C7="","",IF(ISNA(MATCH(výpočty!$AP8,výpočty!$AD$4:$AD$83,0)),"",INDEX('ZPV Hlídky'!$D$3:$Q$82,MATCH(výpočty!$AP8,výpočty!$AD$4:$AD$83,0),6)))</f>
        <v/>
      </c>
      <c r="J7" s="121" t="str">
        <f>IF($C7="","",IF(ISNA(MATCH(výpočty!$AP8,výpočty!$AD$4:$AD$83,0)),"",INDEX('ZPV Hlídky'!$D$3:$Q$82,MATCH(výpočty!$AP8,výpočty!$AD$4:$AD$83,0),7)))</f>
        <v/>
      </c>
      <c r="K7" s="121" t="str">
        <f>IF($C7="","",IF(ISNA(MATCH(výpočty!$AP8,výpočty!$AD$4:$AD$83,0)),"",INDEX('ZPV Hlídky'!$D$3:$Q$82,MATCH(výpočty!$AP8,výpočty!$AD$4:$AD$83,0),8)))</f>
        <v/>
      </c>
      <c r="L7" s="121" t="str">
        <f>IF($C7="","",IF(ISNA(MATCH(výpočty!$AP8,výpočty!$AD$4:$AD$83,0)),"",INDEX('ZPV Hlídky'!$D$3:$Q$82,MATCH(výpočty!$AP8,výpočty!$AD$4:$AD$83,0),9)))</f>
        <v/>
      </c>
      <c r="M7" s="122" t="str">
        <f>IF($C7="","",IF(ISNA(MATCH(výpočty!$AP8,výpočty!$AD$4:$AD$83,0)),"",INDEX('ZPV Hlídky'!$D$3:$Q$82,MATCH(výpočty!$AP8,výpočty!$AD$4:$AD$83,0),10)))</f>
        <v/>
      </c>
      <c r="N7" s="123" t="str">
        <f>IF($C7="","",IF(ISNA(MATCH(výpočty!$AP8,výpočty!$AD$4:$AD$83,0)),"",INDEX('ZPV Hlídky'!$D$3:$Q$82,MATCH(výpočty!$AP8,výpočty!$AD$4:$AD$83,0),11)))</f>
        <v/>
      </c>
      <c r="O7" s="118" t="str">
        <f>IF($C7="","",IF(ISNA(MATCH(výpočty!$AP8,výpočty!$AD$4:$AD$83,0)),"",INDEX('ZPV Hlídky'!$D$3:$Q$82,MATCH(výpočty!$AP8,výpočty!$AD$4:$AD$83,0),12)))</f>
        <v/>
      </c>
      <c r="P7" s="124" t="str">
        <f>IF($C7="","",IF(ISNA(MATCH(výpočty!$AP8,výpočty!$AD$4:$AD$83,0)),"",INDEX('ZPV Hlídky'!$D$3:$Q$82,MATCH(výpočty!$AP8,výpočty!$AD$4:$AD$83,0),13)))</f>
        <v/>
      </c>
      <c r="Q7" s="117" t="str">
        <f>IF($C7="","",IF(ISNA(MATCH(výpočty!$AP8,výpočty!$AD$4:$AD$83,0)),"dnf",INDEX('ZPV Hlídky'!$D$3:$Q$82,MATCH(výpočty!$AP8,výpočty!$AD$4:$AD$83,0),14)))</f>
        <v>dnf</v>
      </c>
      <c r="R7" s="220">
        <f>IF(B7="","",výpočty!AU8)</f>
        <v>1</v>
      </c>
    </row>
    <row r="8" spans="1:18" x14ac:dyDescent="0.25">
      <c r="A8" s="218"/>
      <c r="B8" s="219"/>
      <c r="C8" s="79" t="str">
        <f>IF(B7="","","B")</f>
        <v>B</v>
      </c>
      <c r="D8" s="125" t="str">
        <f>IF($C8="","",IF(ISNA(MATCH(výpočty!$AP9,výpočty!$AD$4:$AD$83,0)),"",INDEX('ZPV Hlídky'!$D$3:$Q$82,MATCH(výpočty!$AP9,výpočty!$AD$4:$AD$83,0),1)))</f>
        <v/>
      </c>
      <c r="E8" s="126" t="str">
        <f>IF($C8="","",IF(ISNA(MATCH(výpočty!$AP9,výpočty!$AD$4:$AD$83,0)),"",INDEX('ZPV Hlídky'!$D$3:$Q$82,MATCH(výpočty!$AP9,výpočty!$AD$4:$AD$83,0),2)))</f>
        <v/>
      </c>
      <c r="F8" s="127" t="str">
        <f>IF($C8="","",IF(ISNA(MATCH(výpočty!$AP9,výpočty!$AD$4:$AD$83,0)),"",INDEX('ZPV Hlídky'!$D$3:$Q$82,MATCH(výpočty!$AP9,výpočty!$AD$4:$AD$83,0),3)))</f>
        <v/>
      </c>
      <c r="G8" s="128" t="str">
        <f>IF($C8="","",IF(ISNA(MATCH(výpočty!$AP9,výpočty!$AD$4:$AD$83,0)),"",INDEX('ZPV Hlídky'!$D$3:$Q$82,MATCH(výpočty!$AP9,výpočty!$AD$4:$AD$83,0),4)))</f>
        <v/>
      </c>
      <c r="H8" s="129" t="str">
        <f>IF($C8="","",IF(ISNA(MATCH(výpočty!$AP9,výpočty!$AD$4:$AD$83,0)),"",INDEX('ZPV Hlídky'!$D$3:$Q$82,MATCH(výpočty!$AP9,výpočty!$AD$4:$AD$83,0),5)))</f>
        <v/>
      </c>
      <c r="I8" s="129" t="str">
        <f>IF($C8="","",IF(ISNA(MATCH(výpočty!$AP9,výpočty!$AD$4:$AD$83,0)),"",INDEX('ZPV Hlídky'!$D$3:$Q$82,MATCH(výpočty!$AP9,výpočty!$AD$4:$AD$83,0),6)))</f>
        <v/>
      </c>
      <c r="J8" s="129" t="str">
        <f>IF($C8="","",IF(ISNA(MATCH(výpočty!$AP9,výpočty!$AD$4:$AD$83,0)),"",INDEX('ZPV Hlídky'!$D$3:$Q$82,MATCH(výpočty!$AP9,výpočty!$AD$4:$AD$83,0),7)))</f>
        <v/>
      </c>
      <c r="K8" s="129" t="str">
        <f>IF($C8="","",IF(ISNA(MATCH(výpočty!$AP9,výpočty!$AD$4:$AD$83,0)),"",INDEX('ZPV Hlídky'!$D$3:$Q$82,MATCH(výpočty!$AP9,výpočty!$AD$4:$AD$83,0),8)))</f>
        <v/>
      </c>
      <c r="L8" s="129" t="str">
        <f>IF($C8="","",IF(ISNA(MATCH(výpočty!$AP9,výpočty!$AD$4:$AD$83,0)),"",INDEX('ZPV Hlídky'!$D$3:$Q$82,MATCH(výpočty!$AP9,výpočty!$AD$4:$AD$83,0),9)))</f>
        <v/>
      </c>
      <c r="M8" s="130" t="str">
        <f>IF($C8="","",IF(ISNA(MATCH(výpočty!$AP9,výpočty!$AD$4:$AD$83,0)),"",INDEX('ZPV Hlídky'!$D$3:$Q$82,MATCH(výpočty!$AP9,výpočty!$AD$4:$AD$83,0),10)))</f>
        <v/>
      </c>
      <c r="N8" s="131" t="str">
        <f>IF($C8="","",IF(ISNA(MATCH(výpočty!$AP9,výpočty!$AD$4:$AD$83,0)),"",INDEX('ZPV Hlídky'!$D$3:$Q$82,MATCH(výpočty!$AP9,výpočty!$AD$4:$AD$83,0),11)))</f>
        <v/>
      </c>
      <c r="O8" s="126" t="str">
        <f>IF($C8="","",IF(ISNA(MATCH(výpočty!$AP9,výpočty!$AD$4:$AD$83,0)),"",INDEX('ZPV Hlídky'!$D$3:$Q$82,MATCH(výpočty!$AP9,výpočty!$AD$4:$AD$83,0),12)))</f>
        <v/>
      </c>
      <c r="P8" s="132" t="str">
        <f>IF($C8="","",IF(ISNA(MATCH(výpočty!$AP9,výpočty!$AD$4:$AD$83,0)),"",INDEX('ZPV Hlídky'!$D$3:$Q$82,MATCH(výpočty!$AP9,výpočty!$AD$4:$AD$83,0),13)))</f>
        <v/>
      </c>
      <c r="Q8" s="125" t="str">
        <f>IF($C8="","",IF(ISNA(MATCH(výpočty!$AP9,výpočty!$AD$4:$AD$83,0)),"dnf",INDEX('ZPV Hlídky'!$D$3:$Q$82,MATCH(výpočty!$AP9,výpočty!$AD$4:$AD$83,0),14)))</f>
        <v>dnf</v>
      </c>
      <c r="R8" s="220"/>
    </row>
    <row r="9" spans="1:18" x14ac:dyDescent="0.25">
      <c r="A9" s="218">
        <f>A7+1</f>
        <v>4</v>
      </c>
      <c r="B9" s="219" t="str">
        <f>IF(Celkové!B10="","",Celkové!B10)</f>
        <v>Fulnek</v>
      </c>
      <c r="C9" s="77" t="str">
        <f>IF(B9="","","A")</f>
        <v>A</v>
      </c>
      <c r="D9" s="117" t="str">
        <f>IF($C9="","",IF(ISNA(MATCH(výpočty!$AP10,výpočty!$AD$4:$AD$83,0)),"",INDEX('ZPV Hlídky'!$D$3:$Q$82,MATCH(výpočty!$AP10,výpočty!$AD$4:$AD$83,0),1)))</f>
        <v/>
      </c>
      <c r="E9" s="118" t="str">
        <f>IF($C9="","",IF(ISNA(MATCH(výpočty!$AP10,výpočty!$AD$4:$AD$83,0)),"",INDEX('ZPV Hlídky'!$D$3:$Q$82,MATCH(výpočty!$AP10,výpočty!$AD$4:$AD$83,0),2)))</f>
        <v/>
      </c>
      <c r="F9" s="119" t="str">
        <f>IF($C9="","",IF(ISNA(MATCH(výpočty!$AP10,výpočty!$AD$4:$AD$83,0)),"",INDEX('ZPV Hlídky'!$D$3:$Q$82,MATCH(výpočty!$AP10,výpočty!$AD$4:$AD$83,0),3)))</f>
        <v/>
      </c>
      <c r="G9" s="120" t="str">
        <f>IF($C9="","",IF(ISNA(MATCH(výpočty!$AP10,výpočty!$AD$4:$AD$83,0)),"",INDEX('ZPV Hlídky'!$D$3:$Q$82,MATCH(výpočty!$AP10,výpočty!$AD$4:$AD$83,0),4)))</f>
        <v/>
      </c>
      <c r="H9" s="121" t="str">
        <f>IF($C9="","",IF(ISNA(MATCH(výpočty!$AP10,výpočty!$AD$4:$AD$83,0)),"",INDEX('ZPV Hlídky'!$D$3:$Q$82,MATCH(výpočty!$AP10,výpočty!$AD$4:$AD$83,0),5)))</f>
        <v/>
      </c>
      <c r="I9" s="121" t="str">
        <f>IF($C9="","",IF(ISNA(MATCH(výpočty!$AP10,výpočty!$AD$4:$AD$83,0)),"",INDEX('ZPV Hlídky'!$D$3:$Q$82,MATCH(výpočty!$AP10,výpočty!$AD$4:$AD$83,0),6)))</f>
        <v/>
      </c>
      <c r="J9" s="121" t="str">
        <f>IF($C9="","",IF(ISNA(MATCH(výpočty!$AP10,výpočty!$AD$4:$AD$83,0)),"",INDEX('ZPV Hlídky'!$D$3:$Q$82,MATCH(výpočty!$AP10,výpočty!$AD$4:$AD$83,0),7)))</f>
        <v/>
      </c>
      <c r="K9" s="121" t="str">
        <f>IF($C9="","",IF(ISNA(MATCH(výpočty!$AP10,výpočty!$AD$4:$AD$83,0)),"",INDEX('ZPV Hlídky'!$D$3:$Q$82,MATCH(výpočty!$AP10,výpočty!$AD$4:$AD$83,0),8)))</f>
        <v/>
      </c>
      <c r="L9" s="121" t="str">
        <f>IF($C9="","",IF(ISNA(MATCH(výpočty!$AP10,výpočty!$AD$4:$AD$83,0)),"",INDEX('ZPV Hlídky'!$D$3:$Q$82,MATCH(výpočty!$AP10,výpočty!$AD$4:$AD$83,0),9)))</f>
        <v/>
      </c>
      <c r="M9" s="122" t="str">
        <f>IF($C9="","",IF(ISNA(MATCH(výpočty!$AP10,výpočty!$AD$4:$AD$83,0)),"",INDEX('ZPV Hlídky'!$D$3:$Q$82,MATCH(výpočty!$AP10,výpočty!$AD$4:$AD$83,0),10)))</f>
        <v/>
      </c>
      <c r="N9" s="123" t="str">
        <f>IF($C9="","",IF(ISNA(MATCH(výpočty!$AP10,výpočty!$AD$4:$AD$83,0)),"",INDEX('ZPV Hlídky'!$D$3:$Q$82,MATCH(výpočty!$AP10,výpočty!$AD$4:$AD$83,0),11)))</f>
        <v/>
      </c>
      <c r="O9" s="118" t="str">
        <f>IF($C9="","",IF(ISNA(MATCH(výpočty!$AP10,výpočty!$AD$4:$AD$83,0)),"",INDEX('ZPV Hlídky'!$D$3:$Q$82,MATCH(výpočty!$AP10,výpočty!$AD$4:$AD$83,0),12)))</f>
        <v/>
      </c>
      <c r="P9" s="124" t="str">
        <f>IF($C9="","",IF(ISNA(MATCH(výpočty!$AP10,výpočty!$AD$4:$AD$83,0)),"",INDEX('ZPV Hlídky'!$D$3:$Q$82,MATCH(výpočty!$AP10,výpočty!$AD$4:$AD$83,0),13)))</f>
        <v/>
      </c>
      <c r="Q9" s="117" t="str">
        <f>IF($C9="","",IF(ISNA(MATCH(výpočty!$AP10,výpočty!$AD$4:$AD$83,0)),"dnf",INDEX('ZPV Hlídky'!$D$3:$Q$82,MATCH(výpočty!$AP10,výpočty!$AD$4:$AD$83,0),14)))</f>
        <v>dnf</v>
      </c>
      <c r="R9" s="220">
        <f>IF(B9="","",výpočty!AU10)</f>
        <v>1</v>
      </c>
    </row>
    <row r="10" spans="1:18" x14ac:dyDescent="0.25">
      <c r="A10" s="218"/>
      <c r="B10" s="219"/>
      <c r="C10" s="79" t="str">
        <f>IF(B9="","","B")</f>
        <v>B</v>
      </c>
      <c r="D10" s="125" t="str">
        <f>IF($C10="","",IF(ISNA(MATCH(výpočty!$AP11,výpočty!$AD$4:$AD$83,0)),"",INDEX('ZPV Hlídky'!$D$3:$Q$82,MATCH(výpočty!$AP11,výpočty!$AD$4:$AD$83,0),1)))</f>
        <v/>
      </c>
      <c r="E10" s="126" t="str">
        <f>IF($C10="","",IF(ISNA(MATCH(výpočty!$AP11,výpočty!$AD$4:$AD$83,0)),"",INDEX('ZPV Hlídky'!$D$3:$Q$82,MATCH(výpočty!$AP11,výpočty!$AD$4:$AD$83,0),2)))</f>
        <v/>
      </c>
      <c r="F10" s="127" t="str">
        <f>IF($C10="","",IF(ISNA(MATCH(výpočty!$AP11,výpočty!$AD$4:$AD$83,0)),"",INDEX('ZPV Hlídky'!$D$3:$Q$82,MATCH(výpočty!$AP11,výpočty!$AD$4:$AD$83,0),3)))</f>
        <v/>
      </c>
      <c r="G10" s="128" t="str">
        <f>IF($C10="","",IF(ISNA(MATCH(výpočty!$AP11,výpočty!$AD$4:$AD$83,0)),"",INDEX('ZPV Hlídky'!$D$3:$Q$82,MATCH(výpočty!$AP11,výpočty!$AD$4:$AD$83,0),4)))</f>
        <v/>
      </c>
      <c r="H10" s="129" t="str">
        <f>IF($C10="","",IF(ISNA(MATCH(výpočty!$AP11,výpočty!$AD$4:$AD$83,0)),"",INDEX('ZPV Hlídky'!$D$3:$Q$82,MATCH(výpočty!$AP11,výpočty!$AD$4:$AD$83,0),5)))</f>
        <v/>
      </c>
      <c r="I10" s="129" t="str">
        <f>IF($C10="","",IF(ISNA(MATCH(výpočty!$AP11,výpočty!$AD$4:$AD$83,0)),"",INDEX('ZPV Hlídky'!$D$3:$Q$82,MATCH(výpočty!$AP11,výpočty!$AD$4:$AD$83,0),6)))</f>
        <v/>
      </c>
      <c r="J10" s="129" t="str">
        <f>IF($C10="","",IF(ISNA(MATCH(výpočty!$AP11,výpočty!$AD$4:$AD$83,0)),"",INDEX('ZPV Hlídky'!$D$3:$Q$82,MATCH(výpočty!$AP11,výpočty!$AD$4:$AD$83,0),7)))</f>
        <v/>
      </c>
      <c r="K10" s="129" t="str">
        <f>IF($C10="","",IF(ISNA(MATCH(výpočty!$AP11,výpočty!$AD$4:$AD$83,0)),"",INDEX('ZPV Hlídky'!$D$3:$Q$82,MATCH(výpočty!$AP11,výpočty!$AD$4:$AD$83,0),8)))</f>
        <v/>
      </c>
      <c r="L10" s="129" t="str">
        <f>IF($C10="","",IF(ISNA(MATCH(výpočty!$AP11,výpočty!$AD$4:$AD$83,0)),"",INDEX('ZPV Hlídky'!$D$3:$Q$82,MATCH(výpočty!$AP11,výpočty!$AD$4:$AD$83,0),9)))</f>
        <v/>
      </c>
      <c r="M10" s="130" t="str">
        <f>IF($C10="","",IF(ISNA(MATCH(výpočty!$AP11,výpočty!$AD$4:$AD$83,0)),"",INDEX('ZPV Hlídky'!$D$3:$Q$82,MATCH(výpočty!$AP11,výpočty!$AD$4:$AD$83,0),10)))</f>
        <v/>
      </c>
      <c r="N10" s="131" t="str">
        <f>IF($C10="","",IF(ISNA(MATCH(výpočty!$AP11,výpočty!$AD$4:$AD$83,0)),"",INDEX('ZPV Hlídky'!$D$3:$Q$82,MATCH(výpočty!$AP11,výpočty!$AD$4:$AD$83,0),11)))</f>
        <v/>
      </c>
      <c r="O10" s="126" t="str">
        <f>IF($C10="","",IF(ISNA(MATCH(výpočty!$AP11,výpočty!$AD$4:$AD$83,0)),"",INDEX('ZPV Hlídky'!$D$3:$Q$82,MATCH(výpočty!$AP11,výpočty!$AD$4:$AD$83,0),12)))</f>
        <v/>
      </c>
      <c r="P10" s="132" t="str">
        <f>IF($C10="","",IF(ISNA(MATCH(výpočty!$AP11,výpočty!$AD$4:$AD$83,0)),"",INDEX('ZPV Hlídky'!$D$3:$Q$82,MATCH(výpočty!$AP11,výpočty!$AD$4:$AD$83,0),13)))</f>
        <v/>
      </c>
      <c r="Q10" s="125" t="str">
        <f>IF($C10="","",IF(ISNA(MATCH(výpočty!$AP11,výpočty!$AD$4:$AD$83,0)),"dnf",INDEX('ZPV Hlídky'!$D$3:$Q$82,MATCH(výpočty!$AP11,výpočty!$AD$4:$AD$83,0),14)))</f>
        <v>dnf</v>
      </c>
      <c r="R10" s="220"/>
    </row>
    <row r="11" spans="1:18" x14ac:dyDescent="0.25">
      <c r="A11" s="218">
        <f>A9+1</f>
        <v>5</v>
      </c>
      <c r="B11" s="219" t="str">
        <f>IF(Celkové!B12="","",Celkové!B12)</f>
        <v>Prchalov</v>
      </c>
      <c r="C11" s="77" t="str">
        <f>IF(B11="","","A")</f>
        <v>A</v>
      </c>
      <c r="D11" s="117" t="str">
        <f>IF($C11="","",IF(ISNA(MATCH(výpočty!$AP12,výpočty!$AD$4:$AD$83,0)),"",INDEX('ZPV Hlídky'!$D$3:$Q$82,MATCH(výpočty!$AP12,výpočty!$AD$4:$AD$83,0),1)))</f>
        <v/>
      </c>
      <c r="E11" s="118" t="str">
        <f>IF($C11="","",IF(ISNA(MATCH(výpočty!$AP12,výpočty!$AD$4:$AD$83,0)),"",INDEX('ZPV Hlídky'!$D$3:$Q$82,MATCH(výpočty!$AP12,výpočty!$AD$4:$AD$83,0),2)))</f>
        <v/>
      </c>
      <c r="F11" s="119" t="str">
        <f>IF($C11="","",IF(ISNA(MATCH(výpočty!$AP12,výpočty!$AD$4:$AD$83,0)),"",INDEX('ZPV Hlídky'!$D$3:$Q$82,MATCH(výpočty!$AP12,výpočty!$AD$4:$AD$83,0),3)))</f>
        <v/>
      </c>
      <c r="G11" s="120" t="str">
        <f>IF($C11="","",IF(ISNA(MATCH(výpočty!$AP12,výpočty!$AD$4:$AD$83,0)),"",INDEX('ZPV Hlídky'!$D$3:$Q$82,MATCH(výpočty!$AP12,výpočty!$AD$4:$AD$83,0),4)))</f>
        <v/>
      </c>
      <c r="H11" s="121" t="str">
        <f>IF($C11="","",IF(ISNA(MATCH(výpočty!$AP12,výpočty!$AD$4:$AD$83,0)),"",INDEX('ZPV Hlídky'!$D$3:$Q$82,MATCH(výpočty!$AP12,výpočty!$AD$4:$AD$83,0),5)))</f>
        <v/>
      </c>
      <c r="I11" s="121" t="str">
        <f>IF($C11="","",IF(ISNA(MATCH(výpočty!$AP12,výpočty!$AD$4:$AD$83,0)),"",INDEX('ZPV Hlídky'!$D$3:$Q$82,MATCH(výpočty!$AP12,výpočty!$AD$4:$AD$83,0),6)))</f>
        <v/>
      </c>
      <c r="J11" s="121" t="str">
        <f>IF($C11="","",IF(ISNA(MATCH(výpočty!$AP12,výpočty!$AD$4:$AD$83,0)),"",INDEX('ZPV Hlídky'!$D$3:$Q$82,MATCH(výpočty!$AP12,výpočty!$AD$4:$AD$83,0),7)))</f>
        <v/>
      </c>
      <c r="K11" s="121" t="str">
        <f>IF($C11="","",IF(ISNA(MATCH(výpočty!$AP12,výpočty!$AD$4:$AD$83,0)),"",INDEX('ZPV Hlídky'!$D$3:$Q$82,MATCH(výpočty!$AP12,výpočty!$AD$4:$AD$83,0),8)))</f>
        <v/>
      </c>
      <c r="L11" s="121" t="str">
        <f>IF($C11="","",IF(ISNA(MATCH(výpočty!$AP12,výpočty!$AD$4:$AD$83,0)),"",INDEX('ZPV Hlídky'!$D$3:$Q$82,MATCH(výpočty!$AP12,výpočty!$AD$4:$AD$83,0),9)))</f>
        <v/>
      </c>
      <c r="M11" s="122" t="str">
        <f>IF($C11="","",IF(ISNA(MATCH(výpočty!$AP12,výpočty!$AD$4:$AD$83,0)),"",INDEX('ZPV Hlídky'!$D$3:$Q$82,MATCH(výpočty!$AP12,výpočty!$AD$4:$AD$83,0),10)))</f>
        <v/>
      </c>
      <c r="N11" s="123" t="str">
        <f>IF($C11="","",IF(ISNA(MATCH(výpočty!$AP12,výpočty!$AD$4:$AD$83,0)),"",INDEX('ZPV Hlídky'!$D$3:$Q$82,MATCH(výpočty!$AP12,výpočty!$AD$4:$AD$83,0),11)))</f>
        <v/>
      </c>
      <c r="O11" s="118" t="str">
        <f>IF($C11="","",IF(ISNA(MATCH(výpočty!$AP12,výpočty!$AD$4:$AD$83,0)),"",INDEX('ZPV Hlídky'!$D$3:$Q$82,MATCH(výpočty!$AP12,výpočty!$AD$4:$AD$83,0),12)))</f>
        <v/>
      </c>
      <c r="P11" s="124" t="str">
        <f>IF($C11="","",IF(ISNA(MATCH(výpočty!$AP12,výpočty!$AD$4:$AD$83,0)),"",INDEX('ZPV Hlídky'!$D$3:$Q$82,MATCH(výpočty!$AP12,výpočty!$AD$4:$AD$83,0),13)))</f>
        <v/>
      </c>
      <c r="Q11" s="117" t="str">
        <f>IF($C11="","",IF(ISNA(MATCH(výpočty!$AP12,výpočty!$AD$4:$AD$83,0)),"dnf",INDEX('ZPV Hlídky'!$D$3:$Q$82,MATCH(výpočty!$AP12,výpočty!$AD$4:$AD$83,0),14)))</f>
        <v>dnf</v>
      </c>
      <c r="R11" s="220">
        <f>IF(B11="","",výpočty!AU12)</f>
        <v>1</v>
      </c>
    </row>
    <row r="12" spans="1:18" x14ac:dyDescent="0.25">
      <c r="A12" s="218"/>
      <c r="B12" s="219"/>
      <c r="C12" s="79" t="str">
        <f>IF(B11="","","B")</f>
        <v>B</v>
      </c>
      <c r="D12" s="125" t="str">
        <f>IF($C12="","",IF(ISNA(MATCH(výpočty!$AP13,výpočty!$AD$4:$AD$83,0)),"",INDEX('ZPV Hlídky'!$D$3:$Q$82,MATCH(výpočty!$AP13,výpočty!$AD$4:$AD$83,0),1)))</f>
        <v/>
      </c>
      <c r="E12" s="126" t="str">
        <f>IF($C12="","",IF(ISNA(MATCH(výpočty!$AP13,výpočty!$AD$4:$AD$83,0)),"",INDEX('ZPV Hlídky'!$D$3:$Q$82,MATCH(výpočty!$AP13,výpočty!$AD$4:$AD$83,0),2)))</f>
        <v/>
      </c>
      <c r="F12" s="127" t="str">
        <f>IF($C12="","",IF(ISNA(MATCH(výpočty!$AP13,výpočty!$AD$4:$AD$83,0)),"",INDEX('ZPV Hlídky'!$D$3:$Q$82,MATCH(výpočty!$AP13,výpočty!$AD$4:$AD$83,0),3)))</f>
        <v/>
      </c>
      <c r="G12" s="128" t="str">
        <f>IF($C12="","",IF(ISNA(MATCH(výpočty!$AP13,výpočty!$AD$4:$AD$83,0)),"",INDEX('ZPV Hlídky'!$D$3:$Q$82,MATCH(výpočty!$AP13,výpočty!$AD$4:$AD$83,0),4)))</f>
        <v/>
      </c>
      <c r="H12" s="129" t="str">
        <f>IF($C12="","",IF(ISNA(MATCH(výpočty!$AP13,výpočty!$AD$4:$AD$83,0)),"",INDEX('ZPV Hlídky'!$D$3:$Q$82,MATCH(výpočty!$AP13,výpočty!$AD$4:$AD$83,0),5)))</f>
        <v/>
      </c>
      <c r="I12" s="129" t="str">
        <f>IF($C12="","",IF(ISNA(MATCH(výpočty!$AP13,výpočty!$AD$4:$AD$83,0)),"",INDEX('ZPV Hlídky'!$D$3:$Q$82,MATCH(výpočty!$AP13,výpočty!$AD$4:$AD$83,0),6)))</f>
        <v/>
      </c>
      <c r="J12" s="129" t="str">
        <f>IF($C12="","",IF(ISNA(MATCH(výpočty!$AP13,výpočty!$AD$4:$AD$83,0)),"",INDEX('ZPV Hlídky'!$D$3:$Q$82,MATCH(výpočty!$AP13,výpočty!$AD$4:$AD$83,0),7)))</f>
        <v/>
      </c>
      <c r="K12" s="129" t="str">
        <f>IF($C12="","",IF(ISNA(MATCH(výpočty!$AP13,výpočty!$AD$4:$AD$83,0)),"",INDEX('ZPV Hlídky'!$D$3:$Q$82,MATCH(výpočty!$AP13,výpočty!$AD$4:$AD$83,0),8)))</f>
        <v/>
      </c>
      <c r="L12" s="129" t="str">
        <f>IF($C12="","",IF(ISNA(MATCH(výpočty!$AP13,výpočty!$AD$4:$AD$83,0)),"",INDEX('ZPV Hlídky'!$D$3:$Q$82,MATCH(výpočty!$AP13,výpočty!$AD$4:$AD$83,0),9)))</f>
        <v/>
      </c>
      <c r="M12" s="130" t="str">
        <f>IF($C12="","",IF(ISNA(MATCH(výpočty!$AP13,výpočty!$AD$4:$AD$83,0)),"",INDEX('ZPV Hlídky'!$D$3:$Q$82,MATCH(výpočty!$AP13,výpočty!$AD$4:$AD$83,0),10)))</f>
        <v/>
      </c>
      <c r="N12" s="131" t="str">
        <f>IF($C12="","",IF(ISNA(MATCH(výpočty!$AP13,výpočty!$AD$4:$AD$83,0)),"",INDEX('ZPV Hlídky'!$D$3:$Q$82,MATCH(výpočty!$AP13,výpočty!$AD$4:$AD$83,0),11)))</f>
        <v/>
      </c>
      <c r="O12" s="126" t="str">
        <f>IF($C12="","",IF(ISNA(MATCH(výpočty!$AP13,výpočty!$AD$4:$AD$83,0)),"",INDEX('ZPV Hlídky'!$D$3:$Q$82,MATCH(výpočty!$AP13,výpočty!$AD$4:$AD$83,0),12)))</f>
        <v/>
      </c>
      <c r="P12" s="132" t="str">
        <f>IF($C12="","",IF(ISNA(MATCH(výpočty!$AP13,výpočty!$AD$4:$AD$83,0)),"",INDEX('ZPV Hlídky'!$D$3:$Q$82,MATCH(výpočty!$AP13,výpočty!$AD$4:$AD$83,0),13)))</f>
        <v/>
      </c>
      <c r="Q12" s="125" t="str">
        <f>IF($C12="","",IF(ISNA(MATCH(výpočty!$AP13,výpočty!$AD$4:$AD$83,0)),"dnf",INDEX('ZPV Hlídky'!$D$3:$Q$82,MATCH(výpočty!$AP13,výpočty!$AD$4:$AD$83,0),14)))</f>
        <v>dnf</v>
      </c>
      <c r="R12" s="220"/>
    </row>
    <row r="13" spans="1:18" x14ac:dyDescent="0.25">
      <c r="A13" s="218">
        <f>A11+1</f>
        <v>6</v>
      </c>
      <c r="B13" s="219" t="str">
        <f>IF(Celkové!B14="","",Celkové!B14)</f>
        <v>Mniší</v>
      </c>
      <c r="C13" s="77" t="str">
        <f>IF(B13="","","A")</f>
        <v>A</v>
      </c>
      <c r="D13" s="117" t="str">
        <f>IF($C13="","",IF(ISNA(MATCH(výpočty!$AP14,výpočty!$AD$4:$AD$83,0)),"",INDEX('ZPV Hlídky'!$D$3:$Q$82,MATCH(výpočty!$AP14,výpočty!$AD$4:$AD$83,0),1)))</f>
        <v/>
      </c>
      <c r="E13" s="118" t="str">
        <f>IF($C13="","",IF(ISNA(MATCH(výpočty!$AP14,výpočty!$AD$4:$AD$83,0)),"",INDEX('ZPV Hlídky'!$D$3:$Q$82,MATCH(výpočty!$AP14,výpočty!$AD$4:$AD$83,0),2)))</f>
        <v/>
      </c>
      <c r="F13" s="119" t="str">
        <f>IF($C13="","",IF(ISNA(MATCH(výpočty!$AP14,výpočty!$AD$4:$AD$83,0)),"",INDEX('ZPV Hlídky'!$D$3:$Q$82,MATCH(výpočty!$AP14,výpočty!$AD$4:$AD$83,0),3)))</f>
        <v/>
      </c>
      <c r="G13" s="120" t="str">
        <f>IF($C13="","",IF(ISNA(MATCH(výpočty!$AP14,výpočty!$AD$4:$AD$83,0)),"",INDEX('ZPV Hlídky'!$D$3:$Q$82,MATCH(výpočty!$AP14,výpočty!$AD$4:$AD$83,0),4)))</f>
        <v/>
      </c>
      <c r="H13" s="121" t="str">
        <f>IF($C13="","",IF(ISNA(MATCH(výpočty!$AP14,výpočty!$AD$4:$AD$83,0)),"",INDEX('ZPV Hlídky'!$D$3:$Q$82,MATCH(výpočty!$AP14,výpočty!$AD$4:$AD$83,0),5)))</f>
        <v/>
      </c>
      <c r="I13" s="121" t="str">
        <f>IF($C13="","",IF(ISNA(MATCH(výpočty!$AP14,výpočty!$AD$4:$AD$83,0)),"",INDEX('ZPV Hlídky'!$D$3:$Q$82,MATCH(výpočty!$AP14,výpočty!$AD$4:$AD$83,0),6)))</f>
        <v/>
      </c>
      <c r="J13" s="121" t="str">
        <f>IF($C13="","",IF(ISNA(MATCH(výpočty!$AP14,výpočty!$AD$4:$AD$83,0)),"",INDEX('ZPV Hlídky'!$D$3:$Q$82,MATCH(výpočty!$AP14,výpočty!$AD$4:$AD$83,0),7)))</f>
        <v/>
      </c>
      <c r="K13" s="121" t="str">
        <f>IF($C13="","",IF(ISNA(MATCH(výpočty!$AP14,výpočty!$AD$4:$AD$83,0)),"",INDEX('ZPV Hlídky'!$D$3:$Q$82,MATCH(výpočty!$AP14,výpočty!$AD$4:$AD$83,0),8)))</f>
        <v/>
      </c>
      <c r="L13" s="121" t="str">
        <f>IF($C13="","",IF(ISNA(MATCH(výpočty!$AP14,výpočty!$AD$4:$AD$83,0)),"",INDEX('ZPV Hlídky'!$D$3:$Q$82,MATCH(výpočty!$AP14,výpočty!$AD$4:$AD$83,0),9)))</f>
        <v/>
      </c>
      <c r="M13" s="122" t="str">
        <f>IF($C13="","",IF(ISNA(MATCH(výpočty!$AP14,výpočty!$AD$4:$AD$83,0)),"",INDEX('ZPV Hlídky'!$D$3:$Q$82,MATCH(výpočty!$AP14,výpočty!$AD$4:$AD$83,0),10)))</f>
        <v/>
      </c>
      <c r="N13" s="123" t="str">
        <f>IF($C13="","",IF(ISNA(MATCH(výpočty!$AP14,výpočty!$AD$4:$AD$83,0)),"",INDEX('ZPV Hlídky'!$D$3:$Q$82,MATCH(výpočty!$AP14,výpočty!$AD$4:$AD$83,0),11)))</f>
        <v/>
      </c>
      <c r="O13" s="118" t="str">
        <f>IF($C13="","",IF(ISNA(MATCH(výpočty!$AP14,výpočty!$AD$4:$AD$83,0)),"",INDEX('ZPV Hlídky'!$D$3:$Q$82,MATCH(výpočty!$AP14,výpočty!$AD$4:$AD$83,0),12)))</f>
        <v/>
      </c>
      <c r="P13" s="124" t="str">
        <f>IF($C13="","",IF(ISNA(MATCH(výpočty!$AP14,výpočty!$AD$4:$AD$83,0)),"",INDEX('ZPV Hlídky'!$D$3:$Q$82,MATCH(výpočty!$AP14,výpočty!$AD$4:$AD$83,0),13)))</f>
        <v/>
      </c>
      <c r="Q13" s="117" t="str">
        <f>IF($C13="","",IF(ISNA(MATCH(výpočty!$AP14,výpočty!$AD$4:$AD$83,0)),"dnf",INDEX('ZPV Hlídky'!$D$3:$Q$82,MATCH(výpočty!$AP14,výpočty!$AD$4:$AD$83,0),14)))</f>
        <v>dnf</v>
      </c>
      <c r="R13" s="220">
        <f>IF(B13="","",výpočty!AU14)</f>
        <v>1</v>
      </c>
    </row>
    <row r="14" spans="1:18" x14ac:dyDescent="0.25">
      <c r="A14" s="218"/>
      <c r="B14" s="219"/>
      <c r="C14" s="79" t="str">
        <f>IF(B13="","","B")</f>
        <v>B</v>
      </c>
      <c r="D14" s="125" t="str">
        <f>IF($C14="","",IF(ISNA(MATCH(výpočty!$AP15,výpočty!$AD$4:$AD$83,0)),"",INDEX('ZPV Hlídky'!$D$3:$Q$82,MATCH(výpočty!$AP15,výpočty!$AD$4:$AD$83,0),1)))</f>
        <v/>
      </c>
      <c r="E14" s="126" t="str">
        <f>IF($C14="","",IF(ISNA(MATCH(výpočty!$AP15,výpočty!$AD$4:$AD$83,0)),"",INDEX('ZPV Hlídky'!$D$3:$Q$82,MATCH(výpočty!$AP15,výpočty!$AD$4:$AD$83,0),2)))</f>
        <v/>
      </c>
      <c r="F14" s="127" t="str">
        <f>IF($C14="","",IF(ISNA(MATCH(výpočty!$AP15,výpočty!$AD$4:$AD$83,0)),"",INDEX('ZPV Hlídky'!$D$3:$Q$82,MATCH(výpočty!$AP15,výpočty!$AD$4:$AD$83,0),3)))</f>
        <v/>
      </c>
      <c r="G14" s="128" t="str">
        <f>IF($C14="","",IF(ISNA(MATCH(výpočty!$AP15,výpočty!$AD$4:$AD$83,0)),"",INDEX('ZPV Hlídky'!$D$3:$Q$82,MATCH(výpočty!$AP15,výpočty!$AD$4:$AD$83,0),4)))</f>
        <v/>
      </c>
      <c r="H14" s="129" t="str">
        <f>IF($C14="","",IF(ISNA(MATCH(výpočty!$AP15,výpočty!$AD$4:$AD$83,0)),"",INDEX('ZPV Hlídky'!$D$3:$Q$82,MATCH(výpočty!$AP15,výpočty!$AD$4:$AD$83,0),5)))</f>
        <v/>
      </c>
      <c r="I14" s="129" t="str">
        <f>IF($C14="","",IF(ISNA(MATCH(výpočty!$AP15,výpočty!$AD$4:$AD$83,0)),"",INDEX('ZPV Hlídky'!$D$3:$Q$82,MATCH(výpočty!$AP15,výpočty!$AD$4:$AD$83,0),6)))</f>
        <v/>
      </c>
      <c r="J14" s="129" t="str">
        <f>IF($C14="","",IF(ISNA(MATCH(výpočty!$AP15,výpočty!$AD$4:$AD$83,0)),"",INDEX('ZPV Hlídky'!$D$3:$Q$82,MATCH(výpočty!$AP15,výpočty!$AD$4:$AD$83,0),7)))</f>
        <v/>
      </c>
      <c r="K14" s="129" t="str">
        <f>IF($C14="","",IF(ISNA(MATCH(výpočty!$AP15,výpočty!$AD$4:$AD$83,0)),"",INDEX('ZPV Hlídky'!$D$3:$Q$82,MATCH(výpočty!$AP15,výpočty!$AD$4:$AD$83,0),8)))</f>
        <v/>
      </c>
      <c r="L14" s="129" t="str">
        <f>IF($C14="","",IF(ISNA(MATCH(výpočty!$AP15,výpočty!$AD$4:$AD$83,0)),"",INDEX('ZPV Hlídky'!$D$3:$Q$82,MATCH(výpočty!$AP15,výpočty!$AD$4:$AD$83,0),9)))</f>
        <v/>
      </c>
      <c r="M14" s="130" t="str">
        <f>IF($C14="","",IF(ISNA(MATCH(výpočty!$AP15,výpočty!$AD$4:$AD$83,0)),"",INDEX('ZPV Hlídky'!$D$3:$Q$82,MATCH(výpočty!$AP15,výpočty!$AD$4:$AD$83,0),10)))</f>
        <v/>
      </c>
      <c r="N14" s="131" t="str">
        <f>IF($C14="","",IF(ISNA(MATCH(výpočty!$AP15,výpočty!$AD$4:$AD$83,0)),"",INDEX('ZPV Hlídky'!$D$3:$Q$82,MATCH(výpočty!$AP15,výpočty!$AD$4:$AD$83,0),11)))</f>
        <v/>
      </c>
      <c r="O14" s="126" t="str">
        <f>IF($C14="","",IF(ISNA(MATCH(výpočty!$AP15,výpočty!$AD$4:$AD$83,0)),"",INDEX('ZPV Hlídky'!$D$3:$Q$82,MATCH(výpočty!$AP15,výpočty!$AD$4:$AD$83,0),12)))</f>
        <v/>
      </c>
      <c r="P14" s="132" t="str">
        <f>IF($C14="","",IF(ISNA(MATCH(výpočty!$AP15,výpočty!$AD$4:$AD$83,0)),"",INDEX('ZPV Hlídky'!$D$3:$Q$82,MATCH(výpočty!$AP15,výpočty!$AD$4:$AD$83,0),13)))</f>
        <v/>
      </c>
      <c r="Q14" s="125" t="str">
        <f>IF($C14="","",IF(ISNA(MATCH(výpočty!$AP15,výpočty!$AD$4:$AD$83,0)),"dnf",INDEX('ZPV Hlídky'!$D$3:$Q$82,MATCH(výpočty!$AP15,výpočty!$AD$4:$AD$83,0),14)))</f>
        <v>dnf</v>
      </c>
      <c r="R14" s="220"/>
    </row>
    <row r="15" spans="1:18" x14ac:dyDescent="0.25">
      <c r="A15" s="218">
        <f>A13+1</f>
        <v>7</v>
      </c>
      <c r="B15" s="219" t="str">
        <f>IF(Celkové!B16="","",Celkové!B16)</f>
        <v>Frenštát p.R.</v>
      </c>
      <c r="C15" s="77" t="str">
        <f>IF(B15="","","A")</f>
        <v>A</v>
      </c>
      <c r="D15" s="117" t="str">
        <f>IF($C15="","",IF(ISNA(MATCH(výpočty!$AP16,výpočty!$AD$4:$AD$83,0)),"",INDEX('ZPV Hlídky'!$D$3:$Q$82,MATCH(výpočty!$AP16,výpočty!$AD$4:$AD$83,0),1)))</f>
        <v/>
      </c>
      <c r="E15" s="118" t="str">
        <f>IF($C15="","",IF(ISNA(MATCH(výpočty!$AP16,výpočty!$AD$4:$AD$83,0)),"",INDEX('ZPV Hlídky'!$D$3:$Q$82,MATCH(výpočty!$AP16,výpočty!$AD$4:$AD$83,0),2)))</f>
        <v/>
      </c>
      <c r="F15" s="119" t="str">
        <f>IF($C15="","",IF(ISNA(MATCH(výpočty!$AP16,výpočty!$AD$4:$AD$83,0)),"",INDEX('ZPV Hlídky'!$D$3:$Q$82,MATCH(výpočty!$AP16,výpočty!$AD$4:$AD$83,0),3)))</f>
        <v/>
      </c>
      <c r="G15" s="120" t="str">
        <f>IF($C15="","",IF(ISNA(MATCH(výpočty!$AP16,výpočty!$AD$4:$AD$83,0)),"",INDEX('ZPV Hlídky'!$D$3:$Q$82,MATCH(výpočty!$AP16,výpočty!$AD$4:$AD$83,0),4)))</f>
        <v/>
      </c>
      <c r="H15" s="121" t="str">
        <f>IF($C15="","",IF(ISNA(MATCH(výpočty!$AP16,výpočty!$AD$4:$AD$83,0)),"",INDEX('ZPV Hlídky'!$D$3:$Q$82,MATCH(výpočty!$AP16,výpočty!$AD$4:$AD$83,0),5)))</f>
        <v/>
      </c>
      <c r="I15" s="121" t="str">
        <f>IF($C15="","",IF(ISNA(MATCH(výpočty!$AP16,výpočty!$AD$4:$AD$83,0)),"",INDEX('ZPV Hlídky'!$D$3:$Q$82,MATCH(výpočty!$AP16,výpočty!$AD$4:$AD$83,0),6)))</f>
        <v/>
      </c>
      <c r="J15" s="121" t="str">
        <f>IF($C15="","",IF(ISNA(MATCH(výpočty!$AP16,výpočty!$AD$4:$AD$83,0)),"",INDEX('ZPV Hlídky'!$D$3:$Q$82,MATCH(výpočty!$AP16,výpočty!$AD$4:$AD$83,0),7)))</f>
        <v/>
      </c>
      <c r="K15" s="121" t="str">
        <f>IF($C15="","",IF(ISNA(MATCH(výpočty!$AP16,výpočty!$AD$4:$AD$83,0)),"",INDEX('ZPV Hlídky'!$D$3:$Q$82,MATCH(výpočty!$AP16,výpočty!$AD$4:$AD$83,0),8)))</f>
        <v/>
      </c>
      <c r="L15" s="121" t="str">
        <f>IF($C15="","",IF(ISNA(MATCH(výpočty!$AP16,výpočty!$AD$4:$AD$83,0)),"",INDEX('ZPV Hlídky'!$D$3:$Q$82,MATCH(výpočty!$AP16,výpočty!$AD$4:$AD$83,0),9)))</f>
        <v/>
      </c>
      <c r="M15" s="122" t="str">
        <f>IF($C15="","",IF(ISNA(MATCH(výpočty!$AP16,výpočty!$AD$4:$AD$83,0)),"",INDEX('ZPV Hlídky'!$D$3:$Q$82,MATCH(výpočty!$AP16,výpočty!$AD$4:$AD$83,0),10)))</f>
        <v/>
      </c>
      <c r="N15" s="123" t="str">
        <f>IF($C15="","",IF(ISNA(MATCH(výpočty!$AP16,výpočty!$AD$4:$AD$83,0)),"",INDEX('ZPV Hlídky'!$D$3:$Q$82,MATCH(výpočty!$AP16,výpočty!$AD$4:$AD$83,0),11)))</f>
        <v/>
      </c>
      <c r="O15" s="118" t="str">
        <f>IF($C15="","",IF(ISNA(MATCH(výpočty!$AP16,výpočty!$AD$4:$AD$83,0)),"",INDEX('ZPV Hlídky'!$D$3:$Q$82,MATCH(výpočty!$AP16,výpočty!$AD$4:$AD$83,0),12)))</f>
        <v/>
      </c>
      <c r="P15" s="124" t="str">
        <f>IF($C15="","",IF(ISNA(MATCH(výpočty!$AP16,výpočty!$AD$4:$AD$83,0)),"",INDEX('ZPV Hlídky'!$D$3:$Q$82,MATCH(výpočty!$AP16,výpočty!$AD$4:$AD$83,0),13)))</f>
        <v/>
      </c>
      <c r="Q15" s="117" t="str">
        <f>IF($C15="","",IF(ISNA(MATCH(výpočty!$AP16,výpočty!$AD$4:$AD$83,0)),"dnf",INDEX('ZPV Hlídky'!$D$3:$Q$82,MATCH(výpočty!$AP16,výpočty!$AD$4:$AD$83,0),14)))</f>
        <v>dnf</v>
      </c>
      <c r="R15" s="220">
        <f>IF(B15="","",výpočty!AU16)</f>
        <v>1</v>
      </c>
    </row>
    <row r="16" spans="1:18" x14ac:dyDescent="0.25">
      <c r="A16" s="218"/>
      <c r="B16" s="219"/>
      <c r="C16" s="79" t="str">
        <f>IF(B15="","","B")</f>
        <v>B</v>
      </c>
      <c r="D16" s="125" t="str">
        <f>IF($C16="","",IF(ISNA(MATCH(výpočty!$AP17,výpočty!$AD$4:$AD$83,0)),"",INDEX('ZPV Hlídky'!$D$3:$Q$82,MATCH(výpočty!$AP17,výpočty!$AD$4:$AD$83,0),1)))</f>
        <v/>
      </c>
      <c r="E16" s="126" t="str">
        <f>IF($C16="","",IF(ISNA(MATCH(výpočty!$AP17,výpočty!$AD$4:$AD$83,0)),"",INDEX('ZPV Hlídky'!$D$3:$Q$82,MATCH(výpočty!$AP17,výpočty!$AD$4:$AD$83,0),2)))</f>
        <v/>
      </c>
      <c r="F16" s="127" t="str">
        <f>IF($C16="","",IF(ISNA(MATCH(výpočty!$AP17,výpočty!$AD$4:$AD$83,0)),"",INDEX('ZPV Hlídky'!$D$3:$Q$82,MATCH(výpočty!$AP17,výpočty!$AD$4:$AD$83,0),3)))</f>
        <v/>
      </c>
      <c r="G16" s="128" t="str">
        <f>IF($C16="","",IF(ISNA(MATCH(výpočty!$AP17,výpočty!$AD$4:$AD$83,0)),"",INDEX('ZPV Hlídky'!$D$3:$Q$82,MATCH(výpočty!$AP17,výpočty!$AD$4:$AD$83,0),4)))</f>
        <v/>
      </c>
      <c r="H16" s="129" t="str">
        <f>IF($C16="","",IF(ISNA(MATCH(výpočty!$AP17,výpočty!$AD$4:$AD$83,0)),"",INDEX('ZPV Hlídky'!$D$3:$Q$82,MATCH(výpočty!$AP17,výpočty!$AD$4:$AD$83,0),5)))</f>
        <v/>
      </c>
      <c r="I16" s="129" t="str">
        <f>IF($C16="","",IF(ISNA(MATCH(výpočty!$AP17,výpočty!$AD$4:$AD$83,0)),"",INDEX('ZPV Hlídky'!$D$3:$Q$82,MATCH(výpočty!$AP17,výpočty!$AD$4:$AD$83,0),6)))</f>
        <v/>
      </c>
      <c r="J16" s="129" t="str">
        <f>IF($C16="","",IF(ISNA(MATCH(výpočty!$AP17,výpočty!$AD$4:$AD$83,0)),"",INDEX('ZPV Hlídky'!$D$3:$Q$82,MATCH(výpočty!$AP17,výpočty!$AD$4:$AD$83,0),7)))</f>
        <v/>
      </c>
      <c r="K16" s="129" t="str">
        <f>IF($C16="","",IF(ISNA(MATCH(výpočty!$AP17,výpočty!$AD$4:$AD$83,0)),"",INDEX('ZPV Hlídky'!$D$3:$Q$82,MATCH(výpočty!$AP17,výpočty!$AD$4:$AD$83,0),8)))</f>
        <v/>
      </c>
      <c r="L16" s="129" t="str">
        <f>IF($C16="","",IF(ISNA(MATCH(výpočty!$AP17,výpočty!$AD$4:$AD$83,0)),"",INDEX('ZPV Hlídky'!$D$3:$Q$82,MATCH(výpočty!$AP17,výpočty!$AD$4:$AD$83,0),9)))</f>
        <v/>
      </c>
      <c r="M16" s="130" t="str">
        <f>IF($C16="","",IF(ISNA(MATCH(výpočty!$AP17,výpočty!$AD$4:$AD$83,0)),"",INDEX('ZPV Hlídky'!$D$3:$Q$82,MATCH(výpočty!$AP17,výpočty!$AD$4:$AD$83,0),10)))</f>
        <v/>
      </c>
      <c r="N16" s="131" t="str">
        <f>IF($C16="","",IF(ISNA(MATCH(výpočty!$AP17,výpočty!$AD$4:$AD$83,0)),"",INDEX('ZPV Hlídky'!$D$3:$Q$82,MATCH(výpočty!$AP17,výpočty!$AD$4:$AD$83,0),11)))</f>
        <v/>
      </c>
      <c r="O16" s="126" t="str">
        <f>IF($C16="","",IF(ISNA(MATCH(výpočty!$AP17,výpočty!$AD$4:$AD$83,0)),"",INDEX('ZPV Hlídky'!$D$3:$Q$82,MATCH(výpočty!$AP17,výpočty!$AD$4:$AD$83,0),12)))</f>
        <v/>
      </c>
      <c r="P16" s="132" t="str">
        <f>IF($C16="","",IF(ISNA(MATCH(výpočty!$AP17,výpočty!$AD$4:$AD$83,0)),"",INDEX('ZPV Hlídky'!$D$3:$Q$82,MATCH(výpočty!$AP17,výpočty!$AD$4:$AD$83,0),13)))</f>
        <v/>
      </c>
      <c r="Q16" s="125" t="str">
        <f>IF($C16="","",IF(ISNA(MATCH(výpočty!$AP17,výpočty!$AD$4:$AD$83,0)),"dnf",INDEX('ZPV Hlídky'!$D$3:$Q$82,MATCH(výpočty!$AP17,výpočty!$AD$4:$AD$83,0),14)))</f>
        <v>dnf</v>
      </c>
      <c r="R16" s="220"/>
    </row>
    <row r="17" spans="1:18" x14ac:dyDescent="0.25">
      <c r="A17" s="218">
        <f>A15+1</f>
        <v>8</v>
      </c>
      <c r="B17" s="219" t="str">
        <f>IF(Celkové!B18="","",Celkové!B18)</f>
        <v>Olbramice</v>
      </c>
      <c r="C17" s="77" t="str">
        <f>IF(B17="","","A")</f>
        <v>A</v>
      </c>
      <c r="D17" s="117" t="str">
        <f>IF($C17="","",IF(ISNA(MATCH(výpočty!$AP18,výpočty!$AD$4:$AD$83,0)),"",INDEX('ZPV Hlídky'!$D$3:$Q$82,MATCH(výpočty!$AP18,výpočty!$AD$4:$AD$83,0),1)))</f>
        <v/>
      </c>
      <c r="E17" s="118" t="str">
        <f>IF($C17="","",IF(ISNA(MATCH(výpočty!$AP18,výpočty!$AD$4:$AD$83,0)),"",INDEX('ZPV Hlídky'!$D$3:$Q$82,MATCH(výpočty!$AP18,výpočty!$AD$4:$AD$83,0),2)))</f>
        <v/>
      </c>
      <c r="F17" s="119" t="str">
        <f>IF($C17="","",IF(ISNA(MATCH(výpočty!$AP18,výpočty!$AD$4:$AD$83,0)),"",INDEX('ZPV Hlídky'!$D$3:$Q$82,MATCH(výpočty!$AP18,výpočty!$AD$4:$AD$83,0),3)))</f>
        <v/>
      </c>
      <c r="G17" s="120" t="str">
        <f>IF($C17="","",IF(ISNA(MATCH(výpočty!$AP18,výpočty!$AD$4:$AD$83,0)),"",INDEX('ZPV Hlídky'!$D$3:$Q$82,MATCH(výpočty!$AP18,výpočty!$AD$4:$AD$83,0),4)))</f>
        <v/>
      </c>
      <c r="H17" s="121" t="str">
        <f>IF($C17="","",IF(ISNA(MATCH(výpočty!$AP18,výpočty!$AD$4:$AD$83,0)),"",INDEX('ZPV Hlídky'!$D$3:$Q$82,MATCH(výpočty!$AP18,výpočty!$AD$4:$AD$83,0),5)))</f>
        <v/>
      </c>
      <c r="I17" s="121" t="str">
        <f>IF($C17="","",IF(ISNA(MATCH(výpočty!$AP18,výpočty!$AD$4:$AD$83,0)),"",INDEX('ZPV Hlídky'!$D$3:$Q$82,MATCH(výpočty!$AP18,výpočty!$AD$4:$AD$83,0),6)))</f>
        <v/>
      </c>
      <c r="J17" s="121" t="str">
        <f>IF($C17="","",IF(ISNA(MATCH(výpočty!$AP18,výpočty!$AD$4:$AD$83,0)),"",INDEX('ZPV Hlídky'!$D$3:$Q$82,MATCH(výpočty!$AP18,výpočty!$AD$4:$AD$83,0),7)))</f>
        <v/>
      </c>
      <c r="K17" s="121" t="str">
        <f>IF($C17="","",IF(ISNA(MATCH(výpočty!$AP18,výpočty!$AD$4:$AD$83,0)),"",INDEX('ZPV Hlídky'!$D$3:$Q$82,MATCH(výpočty!$AP18,výpočty!$AD$4:$AD$83,0),8)))</f>
        <v/>
      </c>
      <c r="L17" s="121" t="str">
        <f>IF($C17="","",IF(ISNA(MATCH(výpočty!$AP18,výpočty!$AD$4:$AD$83,0)),"",INDEX('ZPV Hlídky'!$D$3:$Q$82,MATCH(výpočty!$AP18,výpočty!$AD$4:$AD$83,0),9)))</f>
        <v/>
      </c>
      <c r="M17" s="122" t="str">
        <f>IF($C17="","",IF(ISNA(MATCH(výpočty!$AP18,výpočty!$AD$4:$AD$83,0)),"",INDEX('ZPV Hlídky'!$D$3:$Q$82,MATCH(výpočty!$AP18,výpočty!$AD$4:$AD$83,0),10)))</f>
        <v/>
      </c>
      <c r="N17" s="123" t="str">
        <f>IF($C17="","",IF(ISNA(MATCH(výpočty!$AP18,výpočty!$AD$4:$AD$83,0)),"",INDEX('ZPV Hlídky'!$D$3:$Q$82,MATCH(výpočty!$AP18,výpočty!$AD$4:$AD$83,0),11)))</f>
        <v/>
      </c>
      <c r="O17" s="118" t="str">
        <f>IF($C17="","",IF(ISNA(MATCH(výpočty!$AP18,výpočty!$AD$4:$AD$83,0)),"",INDEX('ZPV Hlídky'!$D$3:$Q$82,MATCH(výpočty!$AP18,výpočty!$AD$4:$AD$83,0),12)))</f>
        <v/>
      </c>
      <c r="P17" s="124" t="str">
        <f>IF($C17="","",IF(ISNA(MATCH(výpočty!$AP18,výpočty!$AD$4:$AD$83,0)),"",INDEX('ZPV Hlídky'!$D$3:$Q$82,MATCH(výpočty!$AP18,výpočty!$AD$4:$AD$83,0),13)))</f>
        <v/>
      </c>
      <c r="Q17" s="117" t="str">
        <f>IF($C17="","",IF(ISNA(MATCH(výpočty!$AP18,výpočty!$AD$4:$AD$83,0)),"dnf",INDEX('ZPV Hlídky'!$D$3:$Q$82,MATCH(výpočty!$AP18,výpočty!$AD$4:$AD$83,0),14)))</f>
        <v>dnf</v>
      </c>
      <c r="R17" s="220">
        <f>IF(B17="","",výpočty!AU18)</f>
        <v>1</v>
      </c>
    </row>
    <row r="18" spans="1:18" x14ac:dyDescent="0.25">
      <c r="A18" s="218"/>
      <c r="B18" s="219"/>
      <c r="C18" s="79" t="str">
        <f>IF(B17="","","B")</f>
        <v>B</v>
      </c>
      <c r="D18" s="125" t="str">
        <f>IF($C18="","",IF(ISNA(MATCH(výpočty!$AP19,výpočty!$AD$4:$AD$83,0)),"",INDEX('ZPV Hlídky'!$D$3:$Q$82,MATCH(výpočty!$AP19,výpočty!$AD$4:$AD$83,0),1)))</f>
        <v/>
      </c>
      <c r="E18" s="126" t="str">
        <f>IF($C18="","",IF(ISNA(MATCH(výpočty!$AP19,výpočty!$AD$4:$AD$83,0)),"",INDEX('ZPV Hlídky'!$D$3:$Q$82,MATCH(výpočty!$AP19,výpočty!$AD$4:$AD$83,0),2)))</f>
        <v/>
      </c>
      <c r="F18" s="127" t="str">
        <f>IF($C18="","",IF(ISNA(MATCH(výpočty!$AP19,výpočty!$AD$4:$AD$83,0)),"",INDEX('ZPV Hlídky'!$D$3:$Q$82,MATCH(výpočty!$AP19,výpočty!$AD$4:$AD$83,0),3)))</f>
        <v/>
      </c>
      <c r="G18" s="128" t="str">
        <f>IF($C18="","",IF(ISNA(MATCH(výpočty!$AP19,výpočty!$AD$4:$AD$83,0)),"",INDEX('ZPV Hlídky'!$D$3:$Q$82,MATCH(výpočty!$AP19,výpočty!$AD$4:$AD$83,0),4)))</f>
        <v/>
      </c>
      <c r="H18" s="129" t="str">
        <f>IF($C18="","",IF(ISNA(MATCH(výpočty!$AP19,výpočty!$AD$4:$AD$83,0)),"",INDEX('ZPV Hlídky'!$D$3:$Q$82,MATCH(výpočty!$AP19,výpočty!$AD$4:$AD$83,0),5)))</f>
        <v/>
      </c>
      <c r="I18" s="129" t="str">
        <f>IF($C18="","",IF(ISNA(MATCH(výpočty!$AP19,výpočty!$AD$4:$AD$83,0)),"",INDEX('ZPV Hlídky'!$D$3:$Q$82,MATCH(výpočty!$AP19,výpočty!$AD$4:$AD$83,0),6)))</f>
        <v/>
      </c>
      <c r="J18" s="129" t="str">
        <f>IF($C18="","",IF(ISNA(MATCH(výpočty!$AP19,výpočty!$AD$4:$AD$83,0)),"",INDEX('ZPV Hlídky'!$D$3:$Q$82,MATCH(výpočty!$AP19,výpočty!$AD$4:$AD$83,0),7)))</f>
        <v/>
      </c>
      <c r="K18" s="129" t="str">
        <f>IF($C18="","",IF(ISNA(MATCH(výpočty!$AP19,výpočty!$AD$4:$AD$83,0)),"",INDEX('ZPV Hlídky'!$D$3:$Q$82,MATCH(výpočty!$AP19,výpočty!$AD$4:$AD$83,0),8)))</f>
        <v/>
      </c>
      <c r="L18" s="129" t="str">
        <f>IF($C18="","",IF(ISNA(MATCH(výpočty!$AP19,výpočty!$AD$4:$AD$83,0)),"",INDEX('ZPV Hlídky'!$D$3:$Q$82,MATCH(výpočty!$AP19,výpočty!$AD$4:$AD$83,0),9)))</f>
        <v/>
      </c>
      <c r="M18" s="130" t="str">
        <f>IF($C18="","",IF(ISNA(MATCH(výpočty!$AP19,výpočty!$AD$4:$AD$83,0)),"",INDEX('ZPV Hlídky'!$D$3:$Q$82,MATCH(výpočty!$AP19,výpočty!$AD$4:$AD$83,0),10)))</f>
        <v/>
      </c>
      <c r="N18" s="131" t="str">
        <f>IF($C18="","",IF(ISNA(MATCH(výpočty!$AP19,výpočty!$AD$4:$AD$83,0)),"",INDEX('ZPV Hlídky'!$D$3:$Q$82,MATCH(výpočty!$AP19,výpočty!$AD$4:$AD$83,0),11)))</f>
        <v/>
      </c>
      <c r="O18" s="126" t="str">
        <f>IF($C18="","",IF(ISNA(MATCH(výpočty!$AP19,výpočty!$AD$4:$AD$83,0)),"",INDEX('ZPV Hlídky'!$D$3:$Q$82,MATCH(výpočty!$AP19,výpočty!$AD$4:$AD$83,0),12)))</f>
        <v/>
      </c>
      <c r="P18" s="132" t="str">
        <f>IF($C18="","",IF(ISNA(MATCH(výpočty!$AP19,výpočty!$AD$4:$AD$83,0)),"",INDEX('ZPV Hlídky'!$D$3:$Q$82,MATCH(výpočty!$AP19,výpočty!$AD$4:$AD$83,0),13)))</f>
        <v/>
      </c>
      <c r="Q18" s="125" t="str">
        <f>IF($C18="","",IF(ISNA(MATCH(výpočty!$AP19,výpočty!$AD$4:$AD$83,0)),"dnf",INDEX('ZPV Hlídky'!$D$3:$Q$82,MATCH(výpočty!$AP19,výpočty!$AD$4:$AD$83,0),14)))</f>
        <v>dnf</v>
      </c>
      <c r="R18" s="220"/>
    </row>
    <row r="19" spans="1:18" x14ac:dyDescent="0.25">
      <c r="A19" s="218">
        <f>A17+1</f>
        <v>9</v>
      </c>
      <c r="B19" s="219" t="str">
        <f>IF(Celkové!B20="","",Celkové!B20)</f>
        <v>Lubojaty</v>
      </c>
      <c r="C19" s="77" t="str">
        <f>IF(B19="","","A")</f>
        <v>A</v>
      </c>
      <c r="D19" s="117" t="str">
        <f>IF($C19="","",IF(ISNA(MATCH(výpočty!$AP20,výpočty!$AD$4:$AD$83,0)),"",INDEX('ZPV Hlídky'!$D$3:$Q$82,MATCH(výpočty!$AP20,výpočty!$AD$4:$AD$83,0),1)))</f>
        <v/>
      </c>
      <c r="E19" s="118" t="str">
        <f>IF($C19="","",IF(ISNA(MATCH(výpočty!$AP20,výpočty!$AD$4:$AD$83,0)),"",INDEX('ZPV Hlídky'!$D$3:$Q$82,MATCH(výpočty!$AP20,výpočty!$AD$4:$AD$83,0),2)))</f>
        <v/>
      </c>
      <c r="F19" s="119" t="str">
        <f>IF($C19="","",IF(ISNA(MATCH(výpočty!$AP20,výpočty!$AD$4:$AD$83,0)),"",INDEX('ZPV Hlídky'!$D$3:$Q$82,MATCH(výpočty!$AP20,výpočty!$AD$4:$AD$83,0),3)))</f>
        <v/>
      </c>
      <c r="G19" s="120" t="str">
        <f>IF($C19="","",IF(ISNA(MATCH(výpočty!$AP20,výpočty!$AD$4:$AD$83,0)),"",INDEX('ZPV Hlídky'!$D$3:$Q$82,MATCH(výpočty!$AP20,výpočty!$AD$4:$AD$83,0),4)))</f>
        <v/>
      </c>
      <c r="H19" s="121" t="str">
        <f>IF($C19="","",IF(ISNA(MATCH(výpočty!$AP20,výpočty!$AD$4:$AD$83,0)),"",INDEX('ZPV Hlídky'!$D$3:$Q$82,MATCH(výpočty!$AP20,výpočty!$AD$4:$AD$83,0),5)))</f>
        <v/>
      </c>
      <c r="I19" s="121" t="str">
        <f>IF($C19="","",IF(ISNA(MATCH(výpočty!$AP20,výpočty!$AD$4:$AD$83,0)),"",INDEX('ZPV Hlídky'!$D$3:$Q$82,MATCH(výpočty!$AP20,výpočty!$AD$4:$AD$83,0),6)))</f>
        <v/>
      </c>
      <c r="J19" s="121" t="str">
        <f>IF($C19="","",IF(ISNA(MATCH(výpočty!$AP20,výpočty!$AD$4:$AD$83,0)),"",INDEX('ZPV Hlídky'!$D$3:$Q$82,MATCH(výpočty!$AP20,výpočty!$AD$4:$AD$83,0),7)))</f>
        <v/>
      </c>
      <c r="K19" s="121" t="str">
        <f>IF($C19="","",IF(ISNA(MATCH(výpočty!$AP20,výpočty!$AD$4:$AD$83,0)),"",INDEX('ZPV Hlídky'!$D$3:$Q$82,MATCH(výpočty!$AP20,výpočty!$AD$4:$AD$83,0),8)))</f>
        <v/>
      </c>
      <c r="L19" s="121" t="str">
        <f>IF($C19="","",IF(ISNA(MATCH(výpočty!$AP20,výpočty!$AD$4:$AD$83,0)),"",INDEX('ZPV Hlídky'!$D$3:$Q$82,MATCH(výpočty!$AP20,výpočty!$AD$4:$AD$83,0),9)))</f>
        <v/>
      </c>
      <c r="M19" s="122" t="str">
        <f>IF($C19="","",IF(ISNA(MATCH(výpočty!$AP20,výpočty!$AD$4:$AD$83,0)),"",INDEX('ZPV Hlídky'!$D$3:$Q$82,MATCH(výpočty!$AP20,výpočty!$AD$4:$AD$83,0),10)))</f>
        <v/>
      </c>
      <c r="N19" s="123" t="str">
        <f>IF($C19="","",IF(ISNA(MATCH(výpočty!$AP20,výpočty!$AD$4:$AD$83,0)),"",INDEX('ZPV Hlídky'!$D$3:$Q$82,MATCH(výpočty!$AP20,výpočty!$AD$4:$AD$83,0),11)))</f>
        <v/>
      </c>
      <c r="O19" s="118" t="str">
        <f>IF($C19="","",IF(ISNA(MATCH(výpočty!$AP20,výpočty!$AD$4:$AD$83,0)),"",INDEX('ZPV Hlídky'!$D$3:$Q$82,MATCH(výpočty!$AP20,výpočty!$AD$4:$AD$83,0),12)))</f>
        <v/>
      </c>
      <c r="P19" s="124" t="str">
        <f>IF($C19="","",IF(ISNA(MATCH(výpočty!$AP20,výpočty!$AD$4:$AD$83,0)),"",INDEX('ZPV Hlídky'!$D$3:$Q$82,MATCH(výpočty!$AP20,výpočty!$AD$4:$AD$83,0),13)))</f>
        <v/>
      </c>
      <c r="Q19" s="117" t="str">
        <f>IF($C19="","",IF(ISNA(MATCH(výpočty!$AP20,výpočty!$AD$4:$AD$83,0)),"dnf",INDEX('ZPV Hlídky'!$D$3:$Q$82,MATCH(výpočty!$AP20,výpočty!$AD$4:$AD$83,0),14)))</f>
        <v>dnf</v>
      </c>
      <c r="R19" s="220">
        <f>IF(B19="","",výpočty!AU20)</f>
        <v>1</v>
      </c>
    </row>
    <row r="20" spans="1:18" x14ac:dyDescent="0.25">
      <c r="A20" s="218"/>
      <c r="B20" s="219"/>
      <c r="C20" s="79" t="str">
        <f>IF(B19="","","B")</f>
        <v>B</v>
      </c>
      <c r="D20" s="125" t="str">
        <f>IF($C20="","",IF(ISNA(MATCH(výpočty!$AP21,výpočty!$AD$4:$AD$83,0)),"",INDEX('ZPV Hlídky'!$D$3:$Q$82,MATCH(výpočty!$AP21,výpočty!$AD$4:$AD$83,0),1)))</f>
        <v/>
      </c>
      <c r="E20" s="126" t="str">
        <f>IF($C20="","",IF(ISNA(MATCH(výpočty!$AP21,výpočty!$AD$4:$AD$83,0)),"",INDEX('ZPV Hlídky'!$D$3:$Q$82,MATCH(výpočty!$AP21,výpočty!$AD$4:$AD$83,0),2)))</f>
        <v/>
      </c>
      <c r="F20" s="127" t="str">
        <f>IF($C20="","",IF(ISNA(MATCH(výpočty!$AP21,výpočty!$AD$4:$AD$83,0)),"",INDEX('ZPV Hlídky'!$D$3:$Q$82,MATCH(výpočty!$AP21,výpočty!$AD$4:$AD$83,0),3)))</f>
        <v/>
      </c>
      <c r="G20" s="128" t="str">
        <f>IF($C20="","",IF(ISNA(MATCH(výpočty!$AP21,výpočty!$AD$4:$AD$83,0)),"",INDEX('ZPV Hlídky'!$D$3:$Q$82,MATCH(výpočty!$AP21,výpočty!$AD$4:$AD$83,0),4)))</f>
        <v/>
      </c>
      <c r="H20" s="129" t="str">
        <f>IF($C20="","",IF(ISNA(MATCH(výpočty!$AP21,výpočty!$AD$4:$AD$83,0)),"",INDEX('ZPV Hlídky'!$D$3:$Q$82,MATCH(výpočty!$AP21,výpočty!$AD$4:$AD$83,0),5)))</f>
        <v/>
      </c>
      <c r="I20" s="129" t="str">
        <f>IF($C20="","",IF(ISNA(MATCH(výpočty!$AP21,výpočty!$AD$4:$AD$83,0)),"",INDEX('ZPV Hlídky'!$D$3:$Q$82,MATCH(výpočty!$AP21,výpočty!$AD$4:$AD$83,0),6)))</f>
        <v/>
      </c>
      <c r="J20" s="129" t="str">
        <f>IF($C20="","",IF(ISNA(MATCH(výpočty!$AP21,výpočty!$AD$4:$AD$83,0)),"",INDEX('ZPV Hlídky'!$D$3:$Q$82,MATCH(výpočty!$AP21,výpočty!$AD$4:$AD$83,0),7)))</f>
        <v/>
      </c>
      <c r="K20" s="129" t="str">
        <f>IF($C20="","",IF(ISNA(MATCH(výpočty!$AP21,výpočty!$AD$4:$AD$83,0)),"",INDEX('ZPV Hlídky'!$D$3:$Q$82,MATCH(výpočty!$AP21,výpočty!$AD$4:$AD$83,0),8)))</f>
        <v/>
      </c>
      <c r="L20" s="129" t="str">
        <f>IF($C20="","",IF(ISNA(MATCH(výpočty!$AP21,výpočty!$AD$4:$AD$83,0)),"",INDEX('ZPV Hlídky'!$D$3:$Q$82,MATCH(výpočty!$AP21,výpočty!$AD$4:$AD$83,0),9)))</f>
        <v/>
      </c>
      <c r="M20" s="130" t="str">
        <f>IF($C20="","",IF(ISNA(MATCH(výpočty!$AP21,výpočty!$AD$4:$AD$83,0)),"",INDEX('ZPV Hlídky'!$D$3:$Q$82,MATCH(výpočty!$AP21,výpočty!$AD$4:$AD$83,0),10)))</f>
        <v/>
      </c>
      <c r="N20" s="131" t="str">
        <f>IF($C20="","",IF(ISNA(MATCH(výpočty!$AP21,výpočty!$AD$4:$AD$83,0)),"",INDEX('ZPV Hlídky'!$D$3:$Q$82,MATCH(výpočty!$AP21,výpočty!$AD$4:$AD$83,0),11)))</f>
        <v/>
      </c>
      <c r="O20" s="126" t="str">
        <f>IF($C20="","",IF(ISNA(MATCH(výpočty!$AP21,výpočty!$AD$4:$AD$83,0)),"",INDEX('ZPV Hlídky'!$D$3:$Q$82,MATCH(výpočty!$AP21,výpočty!$AD$4:$AD$83,0),12)))</f>
        <v/>
      </c>
      <c r="P20" s="132" t="str">
        <f>IF($C20="","",IF(ISNA(MATCH(výpočty!$AP21,výpočty!$AD$4:$AD$83,0)),"",INDEX('ZPV Hlídky'!$D$3:$Q$82,MATCH(výpočty!$AP21,výpočty!$AD$4:$AD$83,0),13)))</f>
        <v/>
      </c>
      <c r="Q20" s="125" t="str">
        <f>IF($C20="","",IF(ISNA(MATCH(výpočty!$AP21,výpočty!$AD$4:$AD$83,0)),"dnf",INDEX('ZPV Hlídky'!$D$3:$Q$82,MATCH(výpočty!$AP21,výpočty!$AD$4:$AD$83,0),14)))</f>
        <v>dnf</v>
      </c>
      <c r="R20" s="220"/>
    </row>
    <row r="21" spans="1:18" x14ac:dyDescent="0.25">
      <c r="A21" s="218">
        <f>A19+1</f>
        <v>10</v>
      </c>
      <c r="B21" s="219" t="str">
        <f>IF(Celkové!B22="","",Celkové!B22)</f>
        <v>Slatina</v>
      </c>
      <c r="C21" s="77" t="str">
        <f>IF(B21="","","A")</f>
        <v>A</v>
      </c>
      <c r="D21" s="117" t="str">
        <f>IF($C21="","",IF(ISNA(MATCH(výpočty!$AP22,výpočty!$AD$4:$AD$83,0)),"",INDEX('ZPV Hlídky'!$D$3:$Q$82,MATCH(výpočty!$AP22,výpočty!$AD$4:$AD$83,0),1)))</f>
        <v/>
      </c>
      <c r="E21" s="118" t="str">
        <f>IF($C21="","",IF(ISNA(MATCH(výpočty!$AP22,výpočty!$AD$4:$AD$83,0)),"",INDEX('ZPV Hlídky'!$D$3:$Q$82,MATCH(výpočty!$AP22,výpočty!$AD$4:$AD$83,0),2)))</f>
        <v/>
      </c>
      <c r="F21" s="119" t="str">
        <f>IF($C21="","",IF(ISNA(MATCH(výpočty!$AP22,výpočty!$AD$4:$AD$83,0)),"",INDEX('ZPV Hlídky'!$D$3:$Q$82,MATCH(výpočty!$AP22,výpočty!$AD$4:$AD$83,0),3)))</f>
        <v/>
      </c>
      <c r="G21" s="120" t="str">
        <f>IF($C21="","",IF(ISNA(MATCH(výpočty!$AP22,výpočty!$AD$4:$AD$83,0)),"",INDEX('ZPV Hlídky'!$D$3:$Q$82,MATCH(výpočty!$AP22,výpočty!$AD$4:$AD$83,0),4)))</f>
        <v/>
      </c>
      <c r="H21" s="121" t="str">
        <f>IF($C21="","",IF(ISNA(MATCH(výpočty!$AP22,výpočty!$AD$4:$AD$83,0)),"",INDEX('ZPV Hlídky'!$D$3:$Q$82,MATCH(výpočty!$AP22,výpočty!$AD$4:$AD$83,0),5)))</f>
        <v/>
      </c>
      <c r="I21" s="121" t="str">
        <f>IF($C21="","",IF(ISNA(MATCH(výpočty!$AP22,výpočty!$AD$4:$AD$83,0)),"",INDEX('ZPV Hlídky'!$D$3:$Q$82,MATCH(výpočty!$AP22,výpočty!$AD$4:$AD$83,0),6)))</f>
        <v/>
      </c>
      <c r="J21" s="121" t="str">
        <f>IF($C21="","",IF(ISNA(MATCH(výpočty!$AP22,výpočty!$AD$4:$AD$83,0)),"",INDEX('ZPV Hlídky'!$D$3:$Q$82,MATCH(výpočty!$AP22,výpočty!$AD$4:$AD$83,0),7)))</f>
        <v/>
      </c>
      <c r="K21" s="121" t="str">
        <f>IF($C21="","",IF(ISNA(MATCH(výpočty!$AP22,výpočty!$AD$4:$AD$83,0)),"",INDEX('ZPV Hlídky'!$D$3:$Q$82,MATCH(výpočty!$AP22,výpočty!$AD$4:$AD$83,0),8)))</f>
        <v/>
      </c>
      <c r="L21" s="121" t="str">
        <f>IF($C21="","",IF(ISNA(MATCH(výpočty!$AP22,výpočty!$AD$4:$AD$83,0)),"",INDEX('ZPV Hlídky'!$D$3:$Q$82,MATCH(výpočty!$AP22,výpočty!$AD$4:$AD$83,0),9)))</f>
        <v/>
      </c>
      <c r="M21" s="122" t="str">
        <f>IF($C21="","",IF(ISNA(MATCH(výpočty!$AP22,výpočty!$AD$4:$AD$83,0)),"",INDEX('ZPV Hlídky'!$D$3:$Q$82,MATCH(výpočty!$AP22,výpočty!$AD$4:$AD$83,0),10)))</f>
        <v/>
      </c>
      <c r="N21" s="123" t="str">
        <f>IF($C21="","",IF(ISNA(MATCH(výpočty!$AP22,výpočty!$AD$4:$AD$83,0)),"",INDEX('ZPV Hlídky'!$D$3:$Q$82,MATCH(výpočty!$AP22,výpočty!$AD$4:$AD$83,0),11)))</f>
        <v/>
      </c>
      <c r="O21" s="118" t="str">
        <f>IF($C21="","",IF(ISNA(MATCH(výpočty!$AP22,výpočty!$AD$4:$AD$83,0)),"",INDEX('ZPV Hlídky'!$D$3:$Q$82,MATCH(výpočty!$AP22,výpočty!$AD$4:$AD$83,0),12)))</f>
        <v/>
      </c>
      <c r="P21" s="124" t="str">
        <f>IF($C21="","",IF(ISNA(MATCH(výpočty!$AP22,výpočty!$AD$4:$AD$83,0)),"",INDEX('ZPV Hlídky'!$D$3:$Q$82,MATCH(výpočty!$AP22,výpočty!$AD$4:$AD$83,0),13)))</f>
        <v/>
      </c>
      <c r="Q21" s="117" t="str">
        <f>IF($C21="","",IF(ISNA(MATCH(výpočty!$AP22,výpočty!$AD$4:$AD$83,0)),"dnf",INDEX('ZPV Hlídky'!$D$3:$Q$82,MATCH(výpočty!$AP22,výpočty!$AD$4:$AD$83,0),14)))</f>
        <v>dnf</v>
      </c>
      <c r="R21" s="220">
        <f>IF(B21="","",výpočty!AU22)</f>
        <v>1</v>
      </c>
    </row>
    <row r="22" spans="1:18" x14ac:dyDescent="0.25">
      <c r="A22" s="218"/>
      <c r="B22" s="219"/>
      <c r="C22" s="79" t="str">
        <f>IF(B21="","","B")</f>
        <v>B</v>
      </c>
      <c r="D22" s="125" t="str">
        <f>IF($C22="","",IF(ISNA(MATCH(výpočty!$AP23,výpočty!$AD$4:$AD$83,0)),"",INDEX('ZPV Hlídky'!$D$3:$Q$82,MATCH(výpočty!$AP23,výpočty!$AD$4:$AD$83,0),1)))</f>
        <v/>
      </c>
      <c r="E22" s="126" t="str">
        <f>IF($C22="","",IF(ISNA(MATCH(výpočty!$AP23,výpočty!$AD$4:$AD$83,0)),"",INDEX('ZPV Hlídky'!$D$3:$Q$82,MATCH(výpočty!$AP23,výpočty!$AD$4:$AD$83,0),2)))</f>
        <v/>
      </c>
      <c r="F22" s="127" t="str">
        <f>IF($C22="","",IF(ISNA(MATCH(výpočty!$AP23,výpočty!$AD$4:$AD$83,0)),"",INDEX('ZPV Hlídky'!$D$3:$Q$82,MATCH(výpočty!$AP23,výpočty!$AD$4:$AD$83,0),3)))</f>
        <v/>
      </c>
      <c r="G22" s="128" t="str">
        <f>IF($C22="","",IF(ISNA(MATCH(výpočty!$AP23,výpočty!$AD$4:$AD$83,0)),"",INDEX('ZPV Hlídky'!$D$3:$Q$82,MATCH(výpočty!$AP23,výpočty!$AD$4:$AD$83,0),4)))</f>
        <v/>
      </c>
      <c r="H22" s="129" t="str">
        <f>IF($C22="","",IF(ISNA(MATCH(výpočty!$AP23,výpočty!$AD$4:$AD$83,0)),"",INDEX('ZPV Hlídky'!$D$3:$Q$82,MATCH(výpočty!$AP23,výpočty!$AD$4:$AD$83,0),5)))</f>
        <v/>
      </c>
      <c r="I22" s="129" t="str">
        <f>IF($C22="","",IF(ISNA(MATCH(výpočty!$AP23,výpočty!$AD$4:$AD$83,0)),"",INDEX('ZPV Hlídky'!$D$3:$Q$82,MATCH(výpočty!$AP23,výpočty!$AD$4:$AD$83,0),6)))</f>
        <v/>
      </c>
      <c r="J22" s="129" t="str">
        <f>IF($C22="","",IF(ISNA(MATCH(výpočty!$AP23,výpočty!$AD$4:$AD$83,0)),"",INDEX('ZPV Hlídky'!$D$3:$Q$82,MATCH(výpočty!$AP23,výpočty!$AD$4:$AD$83,0),7)))</f>
        <v/>
      </c>
      <c r="K22" s="129" t="str">
        <f>IF($C22="","",IF(ISNA(MATCH(výpočty!$AP23,výpočty!$AD$4:$AD$83,0)),"",INDEX('ZPV Hlídky'!$D$3:$Q$82,MATCH(výpočty!$AP23,výpočty!$AD$4:$AD$83,0),8)))</f>
        <v/>
      </c>
      <c r="L22" s="129" t="str">
        <f>IF($C22="","",IF(ISNA(MATCH(výpočty!$AP23,výpočty!$AD$4:$AD$83,0)),"",INDEX('ZPV Hlídky'!$D$3:$Q$82,MATCH(výpočty!$AP23,výpočty!$AD$4:$AD$83,0),9)))</f>
        <v/>
      </c>
      <c r="M22" s="130" t="str">
        <f>IF($C22="","",IF(ISNA(MATCH(výpočty!$AP23,výpočty!$AD$4:$AD$83,0)),"",INDEX('ZPV Hlídky'!$D$3:$Q$82,MATCH(výpočty!$AP23,výpočty!$AD$4:$AD$83,0),10)))</f>
        <v/>
      </c>
      <c r="N22" s="131" t="str">
        <f>IF($C22="","",IF(ISNA(MATCH(výpočty!$AP23,výpočty!$AD$4:$AD$83,0)),"",INDEX('ZPV Hlídky'!$D$3:$Q$82,MATCH(výpočty!$AP23,výpočty!$AD$4:$AD$83,0),11)))</f>
        <v/>
      </c>
      <c r="O22" s="126" t="str">
        <f>IF($C22="","",IF(ISNA(MATCH(výpočty!$AP23,výpočty!$AD$4:$AD$83,0)),"",INDEX('ZPV Hlídky'!$D$3:$Q$82,MATCH(výpočty!$AP23,výpočty!$AD$4:$AD$83,0),12)))</f>
        <v/>
      </c>
      <c r="P22" s="132" t="str">
        <f>IF($C22="","",IF(ISNA(MATCH(výpočty!$AP23,výpočty!$AD$4:$AD$83,0)),"",INDEX('ZPV Hlídky'!$D$3:$Q$82,MATCH(výpočty!$AP23,výpočty!$AD$4:$AD$83,0),13)))</f>
        <v/>
      </c>
      <c r="Q22" s="125" t="str">
        <f>IF($C22="","",IF(ISNA(MATCH(výpočty!$AP23,výpočty!$AD$4:$AD$83,0)),"dnf",INDEX('ZPV Hlídky'!$D$3:$Q$82,MATCH(výpočty!$AP23,výpočty!$AD$4:$AD$83,0),14)))</f>
        <v>dnf</v>
      </c>
      <c r="R22" s="220"/>
    </row>
    <row r="23" spans="1:18" x14ac:dyDescent="0.25">
      <c r="A23" s="218">
        <f>A21+1</f>
        <v>11</v>
      </c>
      <c r="B23" s="219" t="str">
        <f>IF(Celkové!B24="","",Celkové!B24)</f>
        <v>Hájov</v>
      </c>
      <c r="C23" s="77" t="str">
        <f>IF(B23="","","A")</f>
        <v>A</v>
      </c>
      <c r="D23" s="117" t="str">
        <f>IF($C23="","",IF(ISNA(MATCH(výpočty!$AP24,výpočty!$AD$4:$AD$83,0)),"",INDEX('ZPV Hlídky'!$D$3:$Q$82,MATCH(výpočty!$AP24,výpočty!$AD$4:$AD$83,0),1)))</f>
        <v/>
      </c>
      <c r="E23" s="118" t="str">
        <f>IF($C23="","",IF(ISNA(MATCH(výpočty!$AP24,výpočty!$AD$4:$AD$83,0)),"",INDEX('ZPV Hlídky'!$D$3:$Q$82,MATCH(výpočty!$AP24,výpočty!$AD$4:$AD$83,0),2)))</f>
        <v/>
      </c>
      <c r="F23" s="119" t="str">
        <f>IF($C23="","",IF(ISNA(MATCH(výpočty!$AP24,výpočty!$AD$4:$AD$83,0)),"",INDEX('ZPV Hlídky'!$D$3:$Q$82,MATCH(výpočty!$AP24,výpočty!$AD$4:$AD$83,0),3)))</f>
        <v/>
      </c>
      <c r="G23" s="120" t="str">
        <f>IF($C23="","",IF(ISNA(MATCH(výpočty!$AP24,výpočty!$AD$4:$AD$83,0)),"",INDEX('ZPV Hlídky'!$D$3:$Q$82,MATCH(výpočty!$AP24,výpočty!$AD$4:$AD$83,0),4)))</f>
        <v/>
      </c>
      <c r="H23" s="121" t="str">
        <f>IF($C23="","",IF(ISNA(MATCH(výpočty!$AP24,výpočty!$AD$4:$AD$83,0)),"",INDEX('ZPV Hlídky'!$D$3:$Q$82,MATCH(výpočty!$AP24,výpočty!$AD$4:$AD$83,0),5)))</f>
        <v/>
      </c>
      <c r="I23" s="121" t="str">
        <f>IF($C23="","",IF(ISNA(MATCH(výpočty!$AP24,výpočty!$AD$4:$AD$83,0)),"",INDEX('ZPV Hlídky'!$D$3:$Q$82,MATCH(výpočty!$AP24,výpočty!$AD$4:$AD$83,0),6)))</f>
        <v/>
      </c>
      <c r="J23" s="121" t="str">
        <f>IF($C23="","",IF(ISNA(MATCH(výpočty!$AP24,výpočty!$AD$4:$AD$83,0)),"",INDEX('ZPV Hlídky'!$D$3:$Q$82,MATCH(výpočty!$AP24,výpočty!$AD$4:$AD$83,0),7)))</f>
        <v/>
      </c>
      <c r="K23" s="121" t="str">
        <f>IF($C23="","",IF(ISNA(MATCH(výpočty!$AP24,výpočty!$AD$4:$AD$83,0)),"",INDEX('ZPV Hlídky'!$D$3:$Q$82,MATCH(výpočty!$AP24,výpočty!$AD$4:$AD$83,0),8)))</f>
        <v/>
      </c>
      <c r="L23" s="121" t="str">
        <f>IF($C23="","",IF(ISNA(MATCH(výpočty!$AP24,výpočty!$AD$4:$AD$83,0)),"",INDEX('ZPV Hlídky'!$D$3:$Q$82,MATCH(výpočty!$AP24,výpočty!$AD$4:$AD$83,0),9)))</f>
        <v/>
      </c>
      <c r="M23" s="122" t="str">
        <f>IF($C23="","",IF(ISNA(MATCH(výpočty!$AP24,výpočty!$AD$4:$AD$83,0)),"",INDEX('ZPV Hlídky'!$D$3:$Q$82,MATCH(výpočty!$AP24,výpočty!$AD$4:$AD$83,0),10)))</f>
        <v/>
      </c>
      <c r="N23" s="123" t="str">
        <f>IF($C23="","",IF(ISNA(MATCH(výpočty!$AP24,výpočty!$AD$4:$AD$83,0)),"",INDEX('ZPV Hlídky'!$D$3:$Q$82,MATCH(výpočty!$AP24,výpočty!$AD$4:$AD$83,0),11)))</f>
        <v/>
      </c>
      <c r="O23" s="118" t="str">
        <f>IF($C23="","",IF(ISNA(MATCH(výpočty!$AP24,výpočty!$AD$4:$AD$83,0)),"",INDEX('ZPV Hlídky'!$D$3:$Q$82,MATCH(výpočty!$AP24,výpočty!$AD$4:$AD$83,0),12)))</f>
        <v/>
      </c>
      <c r="P23" s="124" t="str">
        <f>IF($C23="","",IF(ISNA(MATCH(výpočty!$AP24,výpočty!$AD$4:$AD$83,0)),"",INDEX('ZPV Hlídky'!$D$3:$Q$82,MATCH(výpočty!$AP24,výpočty!$AD$4:$AD$83,0),13)))</f>
        <v/>
      </c>
      <c r="Q23" s="117" t="str">
        <f>IF($C23="","",IF(ISNA(MATCH(výpočty!$AP24,výpočty!$AD$4:$AD$83,0)),"dnf",INDEX('ZPV Hlídky'!$D$3:$Q$82,MATCH(výpočty!$AP24,výpočty!$AD$4:$AD$83,0),14)))</f>
        <v>dnf</v>
      </c>
      <c r="R23" s="220">
        <f>IF(B23="","",výpočty!AU24)</f>
        <v>1</v>
      </c>
    </row>
    <row r="24" spans="1:18" x14ac:dyDescent="0.25">
      <c r="A24" s="218"/>
      <c r="B24" s="219"/>
      <c r="C24" s="79" t="str">
        <f>IF(B23="","","B")</f>
        <v>B</v>
      </c>
      <c r="D24" s="125" t="str">
        <f>IF($C24="","",IF(ISNA(MATCH(výpočty!$AP25,výpočty!$AD$4:$AD$83,0)),"",INDEX('ZPV Hlídky'!$D$3:$Q$82,MATCH(výpočty!$AP25,výpočty!$AD$4:$AD$83,0),1)))</f>
        <v/>
      </c>
      <c r="E24" s="126" t="str">
        <f>IF($C24="","",IF(ISNA(MATCH(výpočty!$AP25,výpočty!$AD$4:$AD$83,0)),"",INDEX('ZPV Hlídky'!$D$3:$Q$82,MATCH(výpočty!$AP25,výpočty!$AD$4:$AD$83,0),2)))</f>
        <v/>
      </c>
      <c r="F24" s="127" t="str">
        <f>IF($C24="","",IF(ISNA(MATCH(výpočty!$AP25,výpočty!$AD$4:$AD$83,0)),"",INDEX('ZPV Hlídky'!$D$3:$Q$82,MATCH(výpočty!$AP25,výpočty!$AD$4:$AD$83,0),3)))</f>
        <v/>
      </c>
      <c r="G24" s="128" t="str">
        <f>IF($C24="","",IF(ISNA(MATCH(výpočty!$AP25,výpočty!$AD$4:$AD$83,0)),"",INDEX('ZPV Hlídky'!$D$3:$Q$82,MATCH(výpočty!$AP25,výpočty!$AD$4:$AD$83,0),4)))</f>
        <v/>
      </c>
      <c r="H24" s="129" t="str">
        <f>IF($C24="","",IF(ISNA(MATCH(výpočty!$AP25,výpočty!$AD$4:$AD$83,0)),"",INDEX('ZPV Hlídky'!$D$3:$Q$82,MATCH(výpočty!$AP25,výpočty!$AD$4:$AD$83,0),5)))</f>
        <v/>
      </c>
      <c r="I24" s="129" t="str">
        <f>IF($C24="","",IF(ISNA(MATCH(výpočty!$AP25,výpočty!$AD$4:$AD$83,0)),"",INDEX('ZPV Hlídky'!$D$3:$Q$82,MATCH(výpočty!$AP25,výpočty!$AD$4:$AD$83,0),6)))</f>
        <v/>
      </c>
      <c r="J24" s="129" t="str">
        <f>IF($C24="","",IF(ISNA(MATCH(výpočty!$AP25,výpočty!$AD$4:$AD$83,0)),"",INDEX('ZPV Hlídky'!$D$3:$Q$82,MATCH(výpočty!$AP25,výpočty!$AD$4:$AD$83,0),7)))</f>
        <v/>
      </c>
      <c r="K24" s="129" t="str">
        <f>IF($C24="","",IF(ISNA(MATCH(výpočty!$AP25,výpočty!$AD$4:$AD$83,0)),"",INDEX('ZPV Hlídky'!$D$3:$Q$82,MATCH(výpočty!$AP25,výpočty!$AD$4:$AD$83,0),8)))</f>
        <v/>
      </c>
      <c r="L24" s="129" t="str">
        <f>IF($C24="","",IF(ISNA(MATCH(výpočty!$AP25,výpočty!$AD$4:$AD$83,0)),"",INDEX('ZPV Hlídky'!$D$3:$Q$82,MATCH(výpočty!$AP25,výpočty!$AD$4:$AD$83,0),9)))</f>
        <v/>
      </c>
      <c r="M24" s="130" t="str">
        <f>IF($C24="","",IF(ISNA(MATCH(výpočty!$AP25,výpočty!$AD$4:$AD$83,0)),"",INDEX('ZPV Hlídky'!$D$3:$Q$82,MATCH(výpočty!$AP25,výpočty!$AD$4:$AD$83,0),10)))</f>
        <v/>
      </c>
      <c r="N24" s="131" t="str">
        <f>IF($C24="","",IF(ISNA(MATCH(výpočty!$AP25,výpočty!$AD$4:$AD$83,0)),"",INDEX('ZPV Hlídky'!$D$3:$Q$82,MATCH(výpočty!$AP25,výpočty!$AD$4:$AD$83,0),11)))</f>
        <v/>
      </c>
      <c r="O24" s="126" t="str">
        <f>IF($C24="","",IF(ISNA(MATCH(výpočty!$AP25,výpočty!$AD$4:$AD$83,0)),"",INDEX('ZPV Hlídky'!$D$3:$Q$82,MATCH(výpočty!$AP25,výpočty!$AD$4:$AD$83,0),12)))</f>
        <v/>
      </c>
      <c r="P24" s="132" t="str">
        <f>IF($C24="","",IF(ISNA(MATCH(výpočty!$AP25,výpočty!$AD$4:$AD$83,0)),"",INDEX('ZPV Hlídky'!$D$3:$Q$82,MATCH(výpočty!$AP25,výpočty!$AD$4:$AD$83,0),13)))</f>
        <v/>
      </c>
      <c r="Q24" s="125" t="str">
        <f>IF($C24="","",IF(ISNA(MATCH(výpočty!$AP25,výpočty!$AD$4:$AD$83,0)),"dnf",INDEX('ZPV Hlídky'!$D$3:$Q$82,MATCH(výpočty!$AP25,výpočty!$AD$4:$AD$83,0),14)))</f>
        <v>dnf</v>
      </c>
      <c r="R24" s="220"/>
    </row>
    <row r="25" spans="1:18" x14ac:dyDescent="0.25">
      <c r="A25" s="218">
        <f>A23+1</f>
        <v>12</v>
      </c>
      <c r="B25" s="219" t="str">
        <f>IF(Celkové!B26="","",Celkové!B26)</f>
        <v>Suchdol n.O.</v>
      </c>
      <c r="C25" s="77" t="str">
        <f>IF(B25="","","A")</f>
        <v>A</v>
      </c>
      <c r="D25" s="117" t="str">
        <f>IF($C25="","",IF(ISNA(MATCH(výpočty!$AP26,výpočty!$AD$4:$AD$83,0)),"",INDEX('ZPV Hlídky'!$D$3:$Q$82,MATCH(výpočty!$AP26,výpočty!$AD$4:$AD$83,0),1)))</f>
        <v/>
      </c>
      <c r="E25" s="118" t="str">
        <f>IF($C25="","",IF(ISNA(MATCH(výpočty!$AP26,výpočty!$AD$4:$AD$83,0)),"",INDEX('ZPV Hlídky'!$D$3:$Q$82,MATCH(výpočty!$AP26,výpočty!$AD$4:$AD$83,0),2)))</f>
        <v/>
      </c>
      <c r="F25" s="119" t="str">
        <f>IF($C25="","",IF(ISNA(MATCH(výpočty!$AP26,výpočty!$AD$4:$AD$83,0)),"",INDEX('ZPV Hlídky'!$D$3:$Q$82,MATCH(výpočty!$AP26,výpočty!$AD$4:$AD$83,0),3)))</f>
        <v/>
      </c>
      <c r="G25" s="120" t="str">
        <f>IF($C25="","",IF(ISNA(MATCH(výpočty!$AP26,výpočty!$AD$4:$AD$83,0)),"",INDEX('ZPV Hlídky'!$D$3:$Q$82,MATCH(výpočty!$AP26,výpočty!$AD$4:$AD$83,0),4)))</f>
        <v/>
      </c>
      <c r="H25" s="121" t="str">
        <f>IF($C25="","",IF(ISNA(MATCH(výpočty!$AP26,výpočty!$AD$4:$AD$83,0)),"",INDEX('ZPV Hlídky'!$D$3:$Q$82,MATCH(výpočty!$AP26,výpočty!$AD$4:$AD$83,0),5)))</f>
        <v/>
      </c>
      <c r="I25" s="121" t="str">
        <f>IF($C25="","",IF(ISNA(MATCH(výpočty!$AP26,výpočty!$AD$4:$AD$83,0)),"",INDEX('ZPV Hlídky'!$D$3:$Q$82,MATCH(výpočty!$AP26,výpočty!$AD$4:$AD$83,0),6)))</f>
        <v/>
      </c>
      <c r="J25" s="121" t="str">
        <f>IF($C25="","",IF(ISNA(MATCH(výpočty!$AP26,výpočty!$AD$4:$AD$83,0)),"",INDEX('ZPV Hlídky'!$D$3:$Q$82,MATCH(výpočty!$AP26,výpočty!$AD$4:$AD$83,0),7)))</f>
        <v/>
      </c>
      <c r="K25" s="121" t="str">
        <f>IF($C25="","",IF(ISNA(MATCH(výpočty!$AP26,výpočty!$AD$4:$AD$83,0)),"",INDEX('ZPV Hlídky'!$D$3:$Q$82,MATCH(výpočty!$AP26,výpočty!$AD$4:$AD$83,0),8)))</f>
        <v/>
      </c>
      <c r="L25" s="121" t="str">
        <f>IF($C25="","",IF(ISNA(MATCH(výpočty!$AP26,výpočty!$AD$4:$AD$83,0)),"",INDEX('ZPV Hlídky'!$D$3:$Q$82,MATCH(výpočty!$AP26,výpočty!$AD$4:$AD$83,0),9)))</f>
        <v/>
      </c>
      <c r="M25" s="122" t="str">
        <f>IF($C25="","",IF(ISNA(MATCH(výpočty!$AP26,výpočty!$AD$4:$AD$83,0)),"",INDEX('ZPV Hlídky'!$D$3:$Q$82,MATCH(výpočty!$AP26,výpočty!$AD$4:$AD$83,0),10)))</f>
        <v/>
      </c>
      <c r="N25" s="123" t="str">
        <f>IF($C25="","",IF(ISNA(MATCH(výpočty!$AP26,výpočty!$AD$4:$AD$83,0)),"",INDEX('ZPV Hlídky'!$D$3:$Q$82,MATCH(výpočty!$AP26,výpočty!$AD$4:$AD$83,0),11)))</f>
        <v/>
      </c>
      <c r="O25" s="118" t="str">
        <f>IF($C25="","",IF(ISNA(MATCH(výpočty!$AP26,výpočty!$AD$4:$AD$83,0)),"",INDEX('ZPV Hlídky'!$D$3:$Q$82,MATCH(výpočty!$AP26,výpočty!$AD$4:$AD$83,0),12)))</f>
        <v/>
      </c>
      <c r="P25" s="124" t="str">
        <f>IF($C25="","",IF(ISNA(MATCH(výpočty!$AP26,výpočty!$AD$4:$AD$83,0)),"",INDEX('ZPV Hlídky'!$D$3:$Q$82,MATCH(výpočty!$AP26,výpočty!$AD$4:$AD$83,0),13)))</f>
        <v/>
      </c>
      <c r="Q25" s="117" t="str">
        <f>IF($C25="","",IF(ISNA(MATCH(výpočty!$AP26,výpočty!$AD$4:$AD$83,0)),"dnf",INDEX('ZPV Hlídky'!$D$3:$Q$82,MATCH(výpočty!$AP26,výpočty!$AD$4:$AD$83,0),14)))</f>
        <v>dnf</v>
      </c>
      <c r="R25" s="220">
        <f>IF(B25="","",výpočty!AU26)</f>
        <v>1</v>
      </c>
    </row>
    <row r="26" spans="1:18" x14ac:dyDescent="0.25">
      <c r="A26" s="218"/>
      <c r="B26" s="219"/>
      <c r="C26" s="79" t="str">
        <f>IF(B25="","","B")</f>
        <v>B</v>
      </c>
      <c r="D26" s="125" t="str">
        <f>IF($C26="","",IF(ISNA(MATCH(výpočty!$AP27,výpočty!$AD$4:$AD$83,0)),"",INDEX('ZPV Hlídky'!$D$3:$Q$82,MATCH(výpočty!$AP27,výpočty!$AD$4:$AD$83,0),1)))</f>
        <v/>
      </c>
      <c r="E26" s="126" t="str">
        <f>IF($C26="","",IF(ISNA(MATCH(výpočty!$AP27,výpočty!$AD$4:$AD$83,0)),"",INDEX('ZPV Hlídky'!$D$3:$Q$82,MATCH(výpočty!$AP27,výpočty!$AD$4:$AD$83,0),2)))</f>
        <v/>
      </c>
      <c r="F26" s="127" t="str">
        <f>IF($C26="","",IF(ISNA(MATCH(výpočty!$AP27,výpočty!$AD$4:$AD$83,0)),"",INDEX('ZPV Hlídky'!$D$3:$Q$82,MATCH(výpočty!$AP27,výpočty!$AD$4:$AD$83,0),3)))</f>
        <v/>
      </c>
      <c r="G26" s="128" t="str">
        <f>IF($C26="","",IF(ISNA(MATCH(výpočty!$AP27,výpočty!$AD$4:$AD$83,0)),"",INDEX('ZPV Hlídky'!$D$3:$Q$82,MATCH(výpočty!$AP27,výpočty!$AD$4:$AD$83,0),4)))</f>
        <v/>
      </c>
      <c r="H26" s="129" t="str">
        <f>IF($C26="","",IF(ISNA(MATCH(výpočty!$AP27,výpočty!$AD$4:$AD$83,0)),"",INDEX('ZPV Hlídky'!$D$3:$Q$82,MATCH(výpočty!$AP27,výpočty!$AD$4:$AD$83,0),5)))</f>
        <v/>
      </c>
      <c r="I26" s="129" t="str">
        <f>IF($C26="","",IF(ISNA(MATCH(výpočty!$AP27,výpočty!$AD$4:$AD$83,0)),"",INDEX('ZPV Hlídky'!$D$3:$Q$82,MATCH(výpočty!$AP27,výpočty!$AD$4:$AD$83,0),6)))</f>
        <v/>
      </c>
      <c r="J26" s="129" t="str">
        <f>IF($C26="","",IF(ISNA(MATCH(výpočty!$AP27,výpočty!$AD$4:$AD$83,0)),"",INDEX('ZPV Hlídky'!$D$3:$Q$82,MATCH(výpočty!$AP27,výpočty!$AD$4:$AD$83,0),7)))</f>
        <v/>
      </c>
      <c r="K26" s="129" t="str">
        <f>IF($C26="","",IF(ISNA(MATCH(výpočty!$AP27,výpočty!$AD$4:$AD$83,0)),"",INDEX('ZPV Hlídky'!$D$3:$Q$82,MATCH(výpočty!$AP27,výpočty!$AD$4:$AD$83,0),8)))</f>
        <v/>
      </c>
      <c r="L26" s="129" t="str">
        <f>IF($C26="","",IF(ISNA(MATCH(výpočty!$AP27,výpočty!$AD$4:$AD$83,0)),"",INDEX('ZPV Hlídky'!$D$3:$Q$82,MATCH(výpočty!$AP27,výpočty!$AD$4:$AD$83,0),9)))</f>
        <v/>
      </c>
      <c r="M26" s="130" t="str">
        <f>IF($C26="","",IF(ISNA(MATCH(výpočty!$AP27,výpočty!$AD$4:$AD$83,0)),"",INDEX('ZPV Hlídky'!$D$3:$Q$82,MATCH(výpočty!$AP27,výpočty!$AD$4:$AD$83,0),10)))</f>
        <v/>
      </c>
      <c r="N26" s="131" t="str">
        <f>IF($C26="","",IF(ISNA(MATCH(výpočty!$AP27,výpočty!$AD$4:$AD$83,0)),"",INDEX('ZPV Hlídky'!$D$3:$Q$82,MATCH(výpočty!$AP27,výpočty!$AD$4:$AD$83,0),11)))</f>
        <v/>
      </c>
      <c r="O26" s="126" t="str">
        <f>IF($C26="","",IF(ISNA(MATCH(výpočty!$AP27,výpočty!$AD$4:$AD$83,0)),"",INDEX('ZPV Hlídky'!$D$3:$Q$82,MATCH(výpočty!$AP27,výpočty!$AD$4:$AD$83,0),12)))</f>
        <v/>
      </c>
      <c r="P26" s="132" t="str">
        <f>IF($C26="","",IF(ISNA(MATCH(výpočty!$AP27,výpočty!$AD$4:$AD$83,0)),"",INDEX('ZPV Hlídky'!$D$3:$Q$82,MATCH(výpočty!$AP27,výpočty!$AD$4:$AD$83,0),13)))</f>
        <v/>
      </c>
      <c r="Q26" s="125" t="str">
        <f>IF($C26="","",IF(ISNA(MATCH(výpočty!$AP27,výpočty!$AD$4:$AD$83,0)),"dnf",INDEX('ZPV Hlídky'!$D$3:$Q$82,MATCH(výpočty!$AP27,výpočty!$AD$4:$AD$83,0),14)))</f>
        <v>dnf</v>
      </c>
      <c r="R26" s="220"/>
    </row>
    <row r="27" spans="1:18" x14ac:dyDescent="0.25">
      <c r="A27" s="218">
        <f>A25+1</f>
        <v>13</v>
      </c>
      <c r="B27" s="219" t="str">
        <f>IF(Celkové!B28="","",Celkové!B28)</f>
        <v>Tísek</v>
      </c>
      <c r="C27" s="77" t="str">
        <f>IF(B27="","","A")</f>
        <v>A</v>
      </c>
      <c r="D27" s="117" t="str">
        <f>IF($C27="","",IF(ISNA(MATCH(výpočty!$AP28,výpočty!$AD$4:$AD$83,0)),"",INDEX('ZPV Hlídky'!$D$3:$Q$82,MATCH(výpočty!$AP28,výpočty!$AD$4:$AD$83,0),1)))</f>
        <v/>
      </c>
      <c r="E27" s="118" t="str">
        <f>IF($C27="","",IF(ISNA(MATCH(výpočty!$AP28,výpočty!$AD$4:$AD$83,0)),"",INDEX('ZPV Hlídky'!$D$3:$Q$82,MATCH(výpočty!$AP28,výpočty!$AD$4:$AD$83,0),2)))</f>
        <v/>
      </c>
      <c r="F27" s="119" t="str">
        <f>IF($C27="","",IF(ISNA(MATCH(výpočty!$AP28,výpočty!$AD$4:$AD$83,0)),"",INDEX('ZPV Hlídky'!$D$3:$Q$82,MATCH(výpočty!$AP28,výpočty!$AD$4:$AD$83,0),3)))</f>
        <v/>
      </c>
      <c r="G27" s="120" t="str">
        <f>IF($C27="","",IF(ISNA(MATCH(výpočty!$AP28,výpočty!$AD$4:$AD$83,0)),"",INDEX('ZPV Hlídky'!$D$3:$Q$82,MATCH(výpočty!$AP28,výpočty!$AD$4:$AD$83,0),4)))</f>
        <v/>
      </c>
      <c r="H27" s="121" t="str">
        <f>IF($C27="","",IF(ISNA(MATCH(výpočty!$AP28,výpočty!$AD$4:$AD$83,0)),"",INDEX('ZPV Hlídky'!$D$3:$Q$82,MATCH(výpočty!$AP28,výpočty!$AD$4:$AD$83,0),5)))</f>
        <v/>
      </c>
      <c r="I27" s="121" t="str">
        <f>IF($C27="","",IF(ISNA(MATCH(výpočty!$AP28,výpočty!$AD$4:$AD$83,0)),"",INDEX('ZPV Hlídky'!$D$3:$Q$82,MATCH(výpočty!$AP28,výpočty!$AD$4:$AD$83,0),6)))</f>
        <v/>
      </c>
      <c r="J27" s="121" t="str">
        <f>IF($C27="","",IF(ISNA(MATCH(výpočty!$AP28,výpočty!$AD$4:$AD$83,0)),"",INDEX('ZPV Hlídky'!$D$3:$Q$82,MATCH(výpočty!$AP28,výpočty!$AD$4:$AD$83,0),7)))</f>
        <v/>
      </c>
      <c r="K27" s="121" t="str">
        <f>IF($C27="","",IF(ISNA(MATCH(výpočty!$AP28,výpočty!$AD$4:$AD$83,0)),"",INDEX('ZPV Hlídky'!$D$3:$Q$82,MATCH(výpočty!$AP28,výpočty!$AD$4:$AD$83,0),8)))</f>
        <v/>
      </c>
      <c r="L27" s="121" t="str">
        <f>IF($C27="","",IF(ISNA(MATCH(výpočty!$AP28,výpočty!$AD$4:$AD$83,0)),"",INDEX('ZPV Hlídky'!$D$3:$Q$82,MATCH(výpočty!$AP28,výpočty!$AD$4:$AD$83,0),9)))</f>
        <v/>
      </c>
      <c r="M27" s="122" t="str">
        <f>IF($C27="","",IF(ISNA(MATCH(výpočty!$AP28,výpočty!$AD$4:$AD$83,0)),"",INDEX('ZPV Hlídky'!$D$3:$Q$82,MATCH(výpočty!$AP28,výpočty!$AD$4:$AD$83,0),10)))</f>
        <v/>
      </c>
      <c r="N27" s="123" t="str">
        <f>IF($C27="","",IF(ISNA(MATCH(výpočty!$AP28,výpočty!$AD$4:$AD$83,0)),"",INDEX('ZPV Hlídky'!$D$3:$Q$82,MATCH(výpočty!$AP28,výpočty!$AD$4:$AD$83,0),11)))</f>
        <v/>
      </c>
      <c r="O27" s="118" t="str">
        <f>IF($C27="","",IF(ISNA(MATCH(výpočty!$AP28,výpočty!$AD$4:$AD$83,0)),"",INDEX('ZPV Hlídky'!$D$3:$Q$82,MATCH(výpočty!$AP28,výpočty!$AD$4:$AD$83,0),12)))</f>
        <v/>
      </c>
      <c r="P27" s="124" t="str">
        <f>IF($C27="","",IF(ISNA(MATCH(výpočty!$AP28,výpočty!$AD$4:$AD$83,0)),"",INDEX('ZPV Hlídky'!$D$3:$Q$82,MATCH(výpočty!$AP28,výpočty!$AD$4:$AD$83,0),13)))</f>
        <v/>
      </c>
      <c r="Q27" s="117" t="str">
        <f>IF($C27="","",IF(ISNA(MATCH(výpočty!$AP28,výpočty!$AD$4:$AD$83,0)),"dnf",INDEX('ZPV Hlídky'!$D$3:$Q$82,MATCH(výpočty!$AP28,výpočty!$AD$4:$AD$83,0),14)))</f>
        <v>dnf</v>
      </c>
      <c r="R27" s="220">
        <f>IF(B27="","",výpočty!AU28)</f>
        <v>1</v>
      </c>
    </row>
    <row r="28" spans="1:18" x14ac:dyDescent="0.25">
      <c r="A28" s="218"/>
      <c r="B28" s="219"/>
      <c r="C28" s="79" t="str">
        <f>IF(B27="","","B")</f>
        <v>B</v>
      </c>
      <c r="D28" s="125" t="str">
        <f>IF($C28="","",IF(ISNA(MATCH(výpočty!$AP29,výpočty!$AD$4:$AD$83,0)),"",INDEX('ZPV Hlídky'!$D$3:$Q$82,MATCH(výpočty!$AP29,výpočty!$AD$4:$AD$83,0),1)))</f>
        <v/>
      </c>
      <c r="E28" s="126" t="str">
        <f>IF($C28="","",IF(ISNA(MATCH(výpočty!$AP29,výpočty!$AD$4:$AD$83,0)),"",INDEX('ZPV Hlídky'!$D$3:$Q$82,MATCH(výpočty!$AP29,výpočty!$AD$4:$AD$83,0),2)))</f>
        <v/>
      </c>
      <c r="F28" s="127" t="str">
        <f>IF($C28="","",IF(ISNA(MATCH(výpočty!$AP29,výpočty!$AD$4:$AD$83,0)),"",INDEX('ZPV Hlídky'!$D$3:$Q$82,MATCH(výpočty!$AP29,výpočty!$AD$4:$AD$83,0),3)))</f>
        <v/>
      </c>
      <c r="G28" s="128" t="str">
        <f>IF($C28="","",IF(ISNA(MATCH(výpočty!$AP29,výpočty!$AD$4:$AD$83,0)),"",INDEX('ZPV Hlídky'!$D$3:$Q$82,MATCH(výpočty!$AP29,výpočty!$AD$4:$AD$83,0),4)))</f>
        <v/>
      </c>
      <c r="H28" s="129" t="str">
        <f>IF($C28="","",IF(ISNA(MATCH(výpočty!$AP29,výpočty!$AD$4:$AD$83,0)),"",INDEX('ZPV Hlídky'!$D$3:$Q$82,MATCH(výpočty!$AP29,výpočty!$AD$4:$AD$83,0),5)))</f>
        <v/>
      </c>
      <c r="I28" s="129" t="str">
        <f>IF($C28="","",IF(ISNA(MATCH(výpočty!$AP29,výpočty!$AD$4:$AD$83,0)),"",INDEX('ZPV Hlídky'!$D$3:$Q$82,MATCH(výpočty!$AP29,výpočty!$AD$4:$AD$83,0),6)))</f>
        <v/>
      </c>
      <c r="J28" s="129" t="str">
        <f>IF($C28="","",IF(ISNA(MATCH(výpočty!$AP29,výpočty!$AD$4:$AD$83,0)),"",INDEX('ZPV Hlídky'!$D$3:$Q$82,MATCH(výpočty!$AP29,výpočty!$AD$4:$AD$83,0),7)))</f>
        <v/>
      </c>
      <c r="K28" s="129" t="str">
        <f>IF($C28="","",IF(ISNA(MATCH(výpočty!$AP29,výpočty!$AD$4:$AD$83,0)),"",INDEX('ZPV Hlídky'!$D$3:$Q$82,MATCH(výpočty!$AP29,výpočty!$AD$4:$AD$83,0),8)))</f>
        <v/>
      </c>
      <c r="L28" s="129" t="str">
        <f>IF($C28="","",IF(ISNA(MATCH(výpočty!$AP29,výpočty!$AD$4:$AD$83,0)),"",INDEX('ZPV Hlídky'!$D$3:$Q$82,MATCH(výpočty!$AP29,výpočty!$AD$4:$AD$83,0),9)))</f>
        <v/>
      </c>
      <c r="M28" s="130" t="str">
        <f>IF($C28="","",IF(ISNA(MATCH(výpočty!$AP29,výpočty!$AD$4:$AD$83,0)),"",INDEX('ZPV Hlídky'!$D$3:$Q$82,MATCH(výpočty!$AP29,výpočty!$AD$4:$AD$83,0),10)))</f>
        <v/>
      </c>
      <c r="N28" s="131" t="str">
        <f>IF($C28="","",IF(ISNA(MATCH(výpočty!$AP29,výpočty!$AD$4:$AD$83,0)),"",INDEX('ZPV Hlídky'!$D$3:$Q$82,MATCH(výpočty!$AP29,výpočty!$AD$4:$AD$83,0),11)))</f>
        <v/>
      </c>
      <c r="O28" s="126" t="str">
        <f>IF($C28="","",IF(ISNA(MATCH(výpočty!$AP29,výpočty!$AD$4:$AD$83,0)),"",INDEX('ZPV Hlídky'!$D$3:$Q$82,MATCH(výpočty!$AP29,výpočty!$AD$4:$AD$83,0),12)))</f>
        <v/>
      </c>
      <c r="P28" s="132" t="str">
        <f>IF($C28="","",IF(ISNA(MATCH(výpočty!$AP29,výpočty!$AD$4:$AD$83,0)),"",INDEX('ZPV Hlídky'!$D$3:$Q$82,MATCH(výpočty!$AP29,výpočty!$AD$4:$AD$83,0),13)))</f>
        <v/>
      </c>
      <c r="Q28" s="125" t="str">
        <f>IF($C28="","",IF(ISNA(MATCH(výpočty!$AP29,výpočty!$AD$4:$AD$83,0)),"dnf",INDEX('ZPV Hlídky'!$D$3:$Q$82,MATCH(výpočty!$AP29,výpočty!$AD$4:$AD$83,0),14)))</f>
        <v>dnf</v>
      </c>
      <c r="R28" s="220"/>
    </row>
    <row r="29" spans="1:18" x14ac:dyDescent="0.25">
      <c r="A29" s="218">
        <f>A27+1</f>
        <v>14</v>
      </c>
      <c r="B29" s="219" t="str">
        <f>IF(Celkové!B30="","",Celkové!B30)</f>
        <v>Frenštát p.R.  "B"</v>
      </c>
      <c r="C29" s="77" t="str">
        <f>IF(B29="","","A")</f>
        <v>A</v>
      </c>
      <c r="D29" s="117" t="str">
        <f>IF($C29="","",IF(ISNA(MATCH(výpočty!$AP30,výpočty!$AD$4:$AD$83,0)),"",INDEX('ZPV Hlídky'!$D$3:$Q$82,MATCH(výpočty!$AP30,výpočty!$AD$4:$AD$83,0),1)))</f>
        <v/>
      </c>
      <c r="E29" s="118" t="str">
        <f>IF($C29="","",IF(ISNA(MATCH(výpočty!$AP30,výpočty!$AD$4:$AD$83,0)),"",INDEX('ZPV Hlídky'!$D$3:$Q$82,MATCH(výpočty!$AP30,výpočty!$AD$4:$AD$83,0),2)))</f>
        <v/>
      </c>
      <c r="F29" s="119" t="str">
        <f>IF($C29="","",IF(ISNA(MATCH(výpočty!$AP30,výpočty!$AD$4:$AD$83,0)),"",INDEX('ZPV Hlídky'!$D$3:$Q$82,MATCH(výpočty!$AP30,výpočty!$AD$4:$AD$83,0),3)))</f>
        <v/>
      </c>
      <c r="G29" s="120" t="str">
        <f>IF($C29="","",IF(ISNA(MATCH(výpočty!$AP30,výpočty!$AD$4:$AD$83,0)),"",INDEX('ZPV Hlídky'!$D$3:$Q$82,MATCH(výpočty!$AP30,výpočty!$AD$4:$AD$83,0),4)))</f>
        <v/>
      </c>
      <c r="H29" s="121" t="str">
        <f>IF($C29="","",IF(ISNA(MATCH(výpočty!$AP30,výpočty!$AD$4:$AD$83,0)),"",INDEX('ZPV Hlídky'!$D$3:$Q$82,MATCH(výpočty!$AP30,výpočty!$AD$4:$AD$83,0),5)))</f>
        <v/>
      </c>
      <c r="I29" s="121" t="str">
        <f>IF($C29="","",IF(ISNA(MATCH(výpočty!$AP30,výpočty!$AD$4:$AD$83,0)),"",INDEX('ZPV Hlídky'!$D$3:$Q$82,MATCH(výpočty!$AP30,výpočty!$AD$4:$AD$83,0),6)))</f>
        <v/>
      </c>
      <c r="J29" s="121" t="str">
        <f>IF($C29="","",IF(ISNA(MATCH(výpočty!$AP30,výpočty!$AD$4:$AD$83,0)),"",INDEX('ZPV Hlídky'!$D$3:$Q$82,MATCH(výpočty!$AP30,výpočty!$AD$4:$AD$83,0),7)))</f>
        <v/>
      </c>
      <c r="K29" s="121" t="str">
        <f>IF($C29="","",IF(ISNA(MATCH(výpočty!$AP30,výpočty!$AD$4:$AD$83,0)),"",INDEX('ZPV Hlídky'!$D$3:$Q$82,MATCH(výpočty!$AP30,výpočty!$AD$4:$AD$83,0),8)))</f>
        <v/>
      </c>
      <c r="L29" s="121" t="str">
        <f>IF($C29="","",IF(ISNA(MATCH(výpočty!$AP30,výpočty!$AD$4:$AD$83,0)),"",INDEX('ZPV Hlídky'!$D$3:$Q$82,MATCH(výpočty!$AP30,výpočty!$AD$4:$AD$83,0),9)))</f>
        <v/>
      </c>
      <c r="M29" s="122" t="str">
        <f>IF($C29="","",IF(ISNA(MATCH(výpočty!$AP30,výpočty!$AD$4:$AD$83,0)),"",INDEX('ZPV Hlídky'!$D$3:$Q$82,MATCH(výpočty!$AP30,výpočty!$AD$4:$AD$83,0),10)))</f>
        <v/>
      </c>
      <c r="N29" s="123" t="str">
        <f>IF($C29="","",IF(ISNA(MATCH(výpočty!$AP30,výpočty!$AD$4:$AD$83,0)),"",INDEX('ZPV Hlídky'!$D$3:$Q$82,MATCH(výpočty!$AP30,výpočty!$AD$4:$AD$83,0),11)))</f>
        <v/>
      </c>
      <c r="O29" s="118" t="str">
        <f>IF($C29="","",IF(ISNA(MATCH(výpočty!$AP30,výpočty!$AD$4:$AD$83,0)),"",INDEX('ZPV Hlídky'!$D$3:$Q$82,MATCH(výpočty!$AP30,výpočty!$AD$4:$AD$83,0),12)))</f>
        <v/>
      </c>
      <c r="P29" s="124" t="str">
        <f>IF($C29="","",IF(ISNA(MATCH(výpočty!$AP30,výpočty!$AD$4:$AD$83,0)),"",INDEX('ZPV Hlídky'!$D$3:$Q$82,MATCH(výpočty!$AP30,výpočty!$AD$4:$AD$83,0),13)))</f>
        <v/>
      </c>
      <c r="Q29" s="117" t="str">
        <f>IF($C29="","",IF(ISNA(MATCH(výpočty!$AP30,výpočty!$AD$4:$AD$83,0)),"dnf",INDEX('ZPV Hlídky'!$D$3:$Q$82,MATCH(výpočty!$AP30,výpočty!$AD$4:$AD$83,0),14)))</f>
        <v>dnf</v>
      </c>
      <c r="R29" s="220">
        <f>IF(B29="","",výpočty!AU30)</f>
        <v>1</v>
      </c>
    </row>
    <row r="30" spans="1:18" x14ac:dyDescent="0.25">
      <c r="A30" s="218"/>
      <c r="B30" s="219"/>
      <c r="C30" s="79" t="str">
        <f>IF(B29="","","B")</f>
        <v>B</v>
      </c>
      <c r="D30" s="125" t="str">
        <f>IF($C30="","",IF(ISNA(MATCH(výpočty!$AP31,výpočty!$AD$4:$AD$83,0)),"",INDEX('ZPV Hlídky'!$D$3:$Q$82,MATCH(výpočty!$AP31,výpočty!$AD$4:$AD$83,0),1)))</f>
        <v/>
      </c>
      <c r="E30" s="126" t="str">
        <f>IF($C30="","",IF(ISNA(MATCH(výpočty!$AP31,výpočty!$AD$4:$AD$83,0)),"",INDEX('ZPV Hlídky'!$D$3:$Q$82,MATCH(výpočty!$AP31,výpočty!$AD$4:$AD$83,0),2)))</f>
        <v/>
      </c>
      <c r="F30" s="127" t="str">
        <f>IF($C30="","",IF(ISNA(MATCH(výpočty!$AP31,výpočty!$AD$4:$AD$83,0)),"",INDEX('ZPV Hlídky'!$D$3:$Q$82,MATCH(výpočty!$AP31,výpočty!$AD$4:$AD$83,0),3)))</f>
        <v/>
      </c>
      <c r="G30" s="128" t="str">
        <f>IF($C30="","",IF(ISNA(MATCH(výpočty!$AP31,výpočty!$AD$4:$AD$83,0)),"",INDEX('ZPV Hlídky'!$D$3:$Q$82,MATCH(výpočty!$AP31,výpočty!$AD$4:$AD$83,0),4)))</f>
        <v/>
      </c>
      <c r="H30" s="129" t="str">
        <f>IF($C30="","",IF(ISNA(MATCH(výpočty!$AP31,výpočty!$AD$4:$AD$83,0)),"",INDEX('ZPV Hlídky'!$D$3:$Q$82,MATCH(výpočty!$AP31,výpočty!$AD$4:$AD$83,0),5)))</f>
        <v/>
      </c>
      <c r="I30" s="129" t="str">
        <f>IF($C30="","",IF(ISNA(MATCH(výpočty!$AP31,výpočty!$AD$4:$AD$83,0)),"",INDEX('ZPV Hlídky'!$D$3:$Q$82,MATCH(výpočty!$AP31,výpočty!$AD$4:$AD$83,0),6)))</f>
        <v/>
      </c>
      <c r="J30" s="129" t="str">
        <f>IF($C30="","",IF(ISNA(MATCH(výpočty!$AP31,výpočty!$AD$4:$AD$83,0)),"",INDEX('ZPV Hlídky'!$D$3:$Q$82,MATCH(výpočty!$AP31,výpočty!$AD$4:$AD$83,0),7)))</f>
        <v/>
      </c>
      <c r="K30" s="129" t="str">
        <f>IF($C30="","",IF(ISNA(MATCH(výpočty!$AP31,výpočty!$AD$4:$AD$83,0)),"",INDEX('ZPV Hlídky'!$D$3:$Q$82,MATCH(výpočty!$AP31,výpočty!$AD$4:$AD$83,0),8)))</f>
        <v/>
      </c>
      <c r="L30" s="129" t="str">
        <f>IF($C30="","",IF(ISNA(MATCH(výpočty!$AP31,výpočty!$AD$4:$AD$83,0)),"",INDEX('ZPV Hlídky'!$D$3:$Q$82,MATCH(výpočty!$AP31,výpočty!$AD$4:$AD$83,0),9)))</f>
        <v/>
      </c>
      <c r="M30" s="130" t="str">
        <f>IF($C30="","",IF(ISNA(MATCH(výpočty!$AP31,výpočty!$AD$4:$AD$83,0)),"",INDEX('ZPV Hlídky'!$D$3:$Q$82,MATCH(výpočty!$AP31,výpočty!$AD$4:$AD$83,0),10)))</f>
        <v/>
      </c>
      <c r="N30" s="131" t="str">
        <f>IF($C30="","",IF(ISNA(MATCH(výpočty!$AP31,výpočty!$AD$4:$AD$83,0)),"",INDEX('ZPV Hlídky'!$D$3:$Q$82,MATCH(výpočty!$AP31,výpočty!$AD$4:$AD$83,0),11)))</f>
        <v/>
      </c>
      <c r="O30" s="126" t="str">
        <f>IF($C30="","",IF(ISNA(MATCH(výpočty!$AP31,výpočty!$AD$4:$AD$83,0)),"",INDEX('ZPV Hlídky'!$D$3:$Q$82,MATCH(výpočty!$AP31,výpočty!$AD$4:$AD$83,0),12)))</f>
        <v/>
      </c>
      <c r="P30" s="132" t="str">
        <f>IF($C30="","",IF(ISNA(MATCH(výpočty!$AP31,výpočty!$AD$4:$AD$83,0)),"",INDEX('ZPV Hlídky'!$D$3:$Q$82,MATCH(výpočty!$AP31,výpočty!$AD$4:$AD$83,0),13)))</f>
        <v/>
      </c>
      <c r="Q30" s="125" t="str">
        <f>IF($C30="","",IF(ISNA(MATCH(výpočty!$AP31,výpočty!$AD$4:$AD$83,0)),"dnf",INDEX('ZPV Hlídky'!$D$3:$Q$82,MATCH(výpočty!$AP31,výpočty!$AD$4:$AD$83,0),14)))</f>
        <v>dnf</v>
      </c>
      <c r="R30" s="220"/>
    </row>
    <row r="31" spans="1:18" x14ac:dyDescent="0.25">
      <c r="A31" s="218">
        <f>A29+1</f>
        <v>15</v>
      </c>
      <c r="B31" s="219" t="str">
        <f>IF(Celkové!B32="","",Celkové!B32)</f>
        <v/>
      </c>
      <c r="C31" s="77" t="str">
        <f>IF(B31="","","A")</f>
        <v/>
      </c>
      <c r="D31" s="117" t="str">
        <f>IF($C31="","",IF(ISNA(MATCH(výpočty!$AP32,výpočty!$AD$4:$AD$83,0)),"",INDEX('ZPV Hlídky'!$D$3:$Q$82,MATCH(výpočty!$AP32,výpočty!$AD$4:$AD$83,0),1)))</f>
        <v/>
      </c>
      <c r="E31" s="118" t="str">
        <f>IF($C31="","",IF(ISNA(MATCH(výpočty!$AP32,výpočty!$AD$4:$AD$83,0)),"",INDEX('ZPV Hlídky'!$D$3:$Q$82,MATCH(výpočty!$AP32,výpočty!$AD$4:$AD$83,0),2)))</f>
        <v/>
      </c>
      <c r="F31" s="119" t="str">
        <f>IF($C31="","",IF(ISNA(MATCH(výpočty!$AP32,výpočty!$AD$4:$AD$83,0)),"",INDEX('ZPV Hlídky'!$D$3:$Q$82,MATCH(výpočty!$AP32,výpočty!$AD$4:$AD$83,0),3)))</f>
        <v/>
      </c>
      <c r="G31" s="120" t="str">
        <f>IF($C31="","",IF(ISNA(MATCH(výpočty!$AP32,výpočty!$AD$4:$AD$83,0)),"",INDEX('ZPV Hlídky'!$D$3:$Q$82,MATCH(výpočty!$AP32,výpočty!$AD$4:$AD$83,0),4)))</f>
        <v/>
      </c>
      <c r="H31" s="121" t="str">
        <f>IF($C31="","",IF(ISNA(MATCH(výpočty!$AP32,výpočty!$AD$4:$AD$83,0)),"",INDEX('ZPV Hlídky'!$D$3:$Q$82,MATCH(výpočty!$AP32,výpočty!$AD$4:$AD$83,0),5)))</f>
        <v/>
      </c>
      <c r="I31" s="121" t="str">
        <f>IF($C31="","",IF(ISNA(MATCH(výpočty!$AP32,výpočty!$AD$4:$AD$83,0)),"",INDEX('ZPV Hlídky'!$D$3:$Q$82,MATCH(výpočty!$AP32,výpočty!$AD$4:$AD$83,0),6)))</f>
        <v/>
      </c>
      <c r="J31" s="121" t="str">
        <f>IF($C31="","",IF(ISNA(MATCH(výpočty!$AP32,výpočty!$AD$4:$AD$83,0)),"",INDEX('ZPV Hlídky'!$D$3:$Q$82,MATCH(výpočty!$AP32,výpočty!$AD$4:$AD$83,0),7)))</f>
        <v/>
      </c>
      <c r="K31" s="121" t="str">
        <f>IF($C31="","",IF(ISNA(MATCH(výpočty!$AP32,výpočty!$AD$4:$AD$83,0)),"",INDEX('ZPV Hlídky'!$D$3:$Q$82,MATCH(výpočty!$AP32,výpočty!$AD$4:$AD$83,0),8)))</f>
        <v/>
      </c>
      <c r="L31" s="121" t="str">
        <f>IF($C31="","",IF(ISNA(MATCH(výpočty!$AP32,výpočty!$AD$4:$AD$83,0)),"",INDEX('ZPV Hlídky'!$D$3:$Q$82,MATCH(výpočty!$AP32,výpočty!$AD$4:$AD$83,0),9)))</f>
        <v/>
      </c>
      <c r="M31" s="122" t="str">
        <f>IF($C31="","",IF(ISNA(MATCH(výpočty!$AP32,výpočty!$AD$4:$AD$83,0)),"",INDEX('ZPV Hlídky'!$D$3:$Q$82,MATCH(výpočty!$AP32,výpočty!$AD$4:$AD$83,0),10)))</f>
        <v/>
      </c>
      <c r="N31" s="123" t="str">
        <f>IF($C31="","",IF(ISNA(MATCH(výpočty!$AP32,výpočty!$AD$4:$AD$83,0)),"",INDEX('ZPV Hlídky'!$D$3:$Q$82,MATCH(výpočty!$AP32,výpočty!$AD$4:$AD$83,0),11)))</f>
        <v/>
      </c>
      <c r="O31" s="118" t="str">
        <f>IF($C31="","",IF(ISNA(MATCH(výpočty!$AP32,výpočty!$AD$4:$AD$83,0)),"",INDEX('ZPV Hlídky'!$D$3:$Q$82,MATCH(výpočty!$AP32,výpočty!$AD$4:$AD$83,0),12)))</f>
        <v/>
      </c>
      <c r="P31" s="124" t="str">
        <f>IF($C31="","",IF(ISNA(MATCH(výpočty!$AP32,výpočty!$AD$4:$AD$83,0)),"",INDEX('ZPV Hlídky'!$D$3:$Q$82,MATCH(výpočty!$AP32,výpočty!$AD$4:$AD$83,0),13)))</f>
        <v/>
      </c>
      <c r="Q31" s="117" t="str">
        <f>IF($C31="","",IF(ISNA(MATCH(výpočty!$AP32,výpočty!$AD$4:$AD$83,0)),"dnf",INDEX('ZPV Hlídky'!$D$3:$Q$82,MATCH(výpočty!$AP32,výpočty!$AD$4:$AD$83,0),14)))</f>
        <v/>
      </c>
      <c r="R31" s="220" t="str">
        <f>IF(B31="","",výpočty!AU32)</f>
        <v/>
      </c>
    </row>
    <row r="32" spans="1:18" x14ac:dyDescent="0.25">
      <c r="A32" s="218"/>
      <c r="B32" s="219"/>
      <c r="C32" s="79" t="str">
        <f>IF(B31="","","B")</f>
        <v/>
      </c>
      <c r="D32" s="125" t="str">
        <f>IF($C32="","",IF(ISNA(MATCH(výpočty!$AP33,výpočty!$AD$4:$AD$83,0)),"",INDEX('ZPV Hlídky'!$D$3:$Q$82,MATCH(výpočty!$AP33,výpočty!$AD$4:$AD$83,0),1)))</f>
        <v/>
      </c>
      <c r="E32" s="126" t="str">
        <f>IF($C32="","",IF(ISNA(MATCH(výpočty!$AP33,výpočty!$AD$4:$AD$83,0)),"",INDEX('ZPV Hlídky'!$D$3:$Q$82,MATCH(výpočty!$AP33,výpočty!$AD$4:$AD$83,0),2)))</f>
        <v/>
      </c>
      <c r="F32" s="127" t="str">
        <f>IF($C32="","",IF(ISNA(MATCH(výpočty!$AP33,výpočty!$AD$4:$AD$83,0)),"",INDEX('ZPV Hlídky'!$D$3:$Q$82,MATCH(výpočty!$AP33,výpočty!$AD$4:$AD$83,0),3)))</f>
        <v/>
      </c>
      <c r="G32" s="128" t="str">
        <f>IF($C32="","",IF(ISNA(MATCH(výpočty!$AP33,výpočty!$AD$4:$AD$83,0)),"",INDEX('ZPV Hlídky'!$D$3:$Q$82,MATCH(výpočty!$AP33,výpočty!$AD$4:$AD$83,0),4)))</f>
        <v/>
      </c>
      <c r="H32" s="129" t="str">
        <f>IF($C32="","",IF(ISNA(MATCH(výpočty!$AP33,výpočty!$AD$4:$AD$83,0)),"",INDEX('ZPV Hlídky'!$D$3:$Q$82,MATCH(výpočty!$AP33,výpočty!$AD$4:$AD$83,0),5)))</f>
        <v/>
      </c>
      <c r="I32" s="129" t="str">
        <f>IF($C32="","",IF(ISNA(MATCH(výpočty!$AP33,výpočty!$AD$4:$AD$83,0)),"",INDEX('ZPV Hlídky'!$D$3:$Q$82,MATCH(výpočty!$AP33,výpočty!$AD$4:$AD$83,0),6)))</f>
        <v/>
      </c>
      <c r="J32" s="129" t="str">
        <f>IF($C32="","",IF(ISNA(MATCH(výpočty!$AP33,výpočty!$AD$4:$AD$83,0)),"",INDEX('ZPV Hlídky'!$D$3:$Q$82,MATCH(výpočty!$AP33,výpočty!$AD$4:$AD$83,0),7)))</f>
        <v/>
      </c>
      <c r="K32" s="129" t="str">
        <f>IF($C32="","",IF(ISNA(MATCH(výpočty!$AP33,výpočty!$AD$4:$AD$83,0)),"",INDEX('ZPV Hlídky'!$D$3:$Q$82,MATCH(výpočty!$AP33,výpočty!$AD$4:$AD$83,0),8)))</f>
        <v/>
      </c>
      <c r="L32" s="129" t="str">
        <f>IF($C32="","",IF(ISNA(MATCH(výpočty!$AP33,výpočty!$AD$4:$AD$83,0)),"",INDEX('ZPV Hlídky'!$D$3:$Q$82,MATCH(výpočty!$AP33,výpočty!$AD$4:$AD$83,0),9)))</f>
        <v/>
      </c>
      <c r="M32" s="130" t="str">
        <f>IF($C32="","",IF(ISNA(MATCH(výpočty!$AP33,výpočty!$AD$4:$AD$83,0)),"",INDEX('ZPV Hlídky'!$D$3:$Q$82,MATCH(výpočty!$AP33,výpočty!$AD$4:$AD$83,0),10)))</f>
        <v/>
      </c>
      <c r="N32" s="131" t="str">
        <f>IF($C32="","",IF(ISNA(MATCH(výpočty!$AP33,výpočty!$AD$4:$AD$83,0)),"",INDEX('ZPV Hlídky'!$D$3:$Q$82,MATCH(výpočty!$AP33,výpočty!$AD$4:$AD$83,0),11)))</f>
        <v/>
      </c>
      <c r="O32" s="126" t="str">
        <f>IF($C32="","",IF(ISNA(MATCH(výpočty!$AP33,výpočty!$AD$4:$AD$83,0)),"",INDEX('ZPV Hlídky'!$D$3:$Q$82,MATCH(výpočty!$AP33,výpočty!$AD$4:$AD$83,0),12)))</f>
        <v/>
      </c>
      <c r="P32" s="132" t="str">
        <f>IF($C32="","",IF(ISNA(MATCH(výpočty!$AP33,výpočty!$AD$4:$AD$83,0)),"",INDEX('ZPV Hlídky'!$D$3:$Q$82,MATCH(výpočty!$AP33,výpočty!$AD$4:$AD$83,0),13)))</f>
        <v/>
      </c>
      <c r="Q32" s="125" t="str">
        <f>IF($C32="","",IF(ISNA(MATCH(výpočty!$AP33,výpočty!$AD$4:$AD$83,0)),"dnf",INDEX('ZPV Hlídky'!$D$3:$Q$82,MATCH(výpočty!$AP33,výpočty!$AD$4:$AD$83,0),14)))</f>
        <v/>
      </c>
      <c r="R32" s="220"/>
    </row>
    <row r="33" spans="1:18" x14ac:dyDescent="0.25">
      <c r="A33" s="218">
        <f>A31+1</f>
        <v>16</v>
      </c>
      <c r="B33" s="219" t="str">
        <f>IF(Celkové!B34="","",Celkové!B34)</f>
        <v/>
      </c>
      <c r="C33" s="77" t="str">
        <f>IF(B33="","","A")</f>
        <v/>
      </c>
      <c r="D33" s="117" t="str">
        <f>IF($C33="","",IF(ISNA(MATCH(výpočty!$AP34,výpočty!$AD$4:$AD$83,0)),"",INDEX('ZPV Hlídky'!$D$3:$Q$82,MATCH(výpočty!$AP34,výpočty!$AD$4:$AD$83,0),1)))</f>
        <v/>
      </c>
      <c r="E33" s="118" t="str">
        <f>IF($C33="","",IF(ISNA(MATCH(výpočty!$AP34,výpočty!$AD$4:$AD$83,0)),"",INDEX('ZPV Hlídky'!$D$3:$Q$82,MATCH(výpočty!$AP34,výpočty!$AD$4:$AD$83,0),2)))</f>
        <v/>
      </c>
      <c r="F33" s="119" t="str">
        <f>IF($C33="","",IF(ISNA(MATCH(výpočty!$AP34,výpočty!$AD$4:$AD$83,0)),"",INDEX('ZPV Hlídky'!$D$3:$Q$82,MATCH(výpočty!$AP34,výpočty!$AD$4:$AD$83,0),3)))</f>
        <v/>
      </c>
      <c r="G33" s="120" t="str">
        <f>IF($C33="","",IF(ISNA(MATCH(výpočty!$AP34,výpočty!$AD$4:$AD$83,0)),"",INDEX('ZPV Hlídky'!$D$3:$Q$82,MATCH(výpočty!$AP34,výpočty!$AD$4:$AD$83,0),4)))</f>
        <v/>
      </c>
      <c r="H33" s="121" t="str">
        <f>IF($C33="","",IF(ISNA(MATCH(výpočty!$AP34,výpočty!$AD$4:$AD$83,0)),"",INDEX('ZPV Hlídky'!$D$3:$Q$82,MATCH(výpočty!$AP34,výpočty!$AD$4:$AD$83,0),5)))</f>
        <v/>
      </c>
      <c r="I33" s="121" t="str">
        <f>IF($C33="","",IF(ISNA(MATCH(výpočty!$AP34,výpočty!$AD$4:$AD$83,0)),"",INDEX('ZPV Hlídky'!$D$3:$Q$82,MATCH(výpočty!$AP34,výpočty!$AD$4:$AD$83,0),6)))</f>
        <v/>
      </c>
      <c r="J33" s="121" t="str">
        <f>IF($C33="","",IF(ISNA(MATCH(výpočty!$AP34,výpočty!$AD$4:$AD$83,0)),"",INDEX('ZPV Hlídky'!$D$3:$Q$82,MATCH(výpočty!$AP34,výpočty!$AD$4:$AD$83,0),7)))</f>
        <v/>
      </c>
      <c r="K33" s="121" t="str">
        <f>IF($C33="","",IF(ISNA(MATCH(výpočty!$AP34,výpočty!$AD$4:$AD$83,0)),"",INDEX('ZPV Hlídky'!$D$3:$Q$82,MATCH(výpočty!$AP34,výpočty!$AD$4:$AD$83,0),8)))</f>
        <v/>
      </c>
      <c r="L33" s="121" t="str">
        <f>IF($C33="","",IF(ISNA(MATCH(výpočty!$AP34,výpočty!$AD$4:$AD$83,0)),"",INDEX('ZPV Hlídky'!$D$3:$Q$82,MATCH(výpočty!$AP34,výpočty!$AD$4:$AD$83,0),9)))</f>
        <v/>
      </c>
      <c r="M33" s="122" t="str">
        <f>IF($C33="","",IF(ISNA(MATCH(výpočty!$AP34,výpočty!$AD$4:$AD$83,0)),"",INDEX('ZPV Hlídky'!$D$3:$Q$82,MATCH(výpočty!$AP34,výpočty!$AD$4:$AD$83,0),10)))</f>
        <v/>
      </c>
      <c r="N33" s="123" t="str">
        <f>IF($C33="","",IF(ISNA(MATCH(výpočty!$AP34,výpočty!$AD$4:$AD$83,0)),"",INDEX('ZPV Hlídky'!$D$3:$Q$82,MATCH(výpočty!$AP34,výpočty!$AD$4:$AD$83,0),11)))</f>
        <v/>
      </c>
      <c r="O33" s="118" t="str">
        <f>IF($C33="","",IF(ISNA(MATCH(výpočty!$AP34,výpočty!$AD$4:$AD$83,0)),"",INDEX('ZPV Hlídky'!$D$3:$Q$82,MATCH(výpočty!$AP34,výpočty!$AD$4:$AD$83,0),12)))</f>
        <v/>
      </c>
      <c r="P33" s="124" t="str">
        <f>IF($C33="","",IF(ISNA(MATCH(výpočty!$AP34,výpočty!$AD$4:$AD$83,0)),"",INDEX('ZPV Hlídky'!$D$3:$Q$82,MATCH(výpočty!$AP34,výpočty!$AD$4:$AD$83,0),13)))</f>
        <v/>
      </c>
      <c r="Q33" s="117" t="str">
        <f>IF($C33="","",IF(ISNA(MATCH(výpočty!$AP34,výpočty!$AD$4:$AD$83,0)),"dnf",INDEX('ZPV Hlídky'!$D$3:$Q$82,MATCH(výpočty!$AP34,výpočty!$AD$4:$AD$83,0),14)))</f>
        <v/>
      </c>
      <c r="R33" s="220" t="str">
        <f>IF(B33="","",výpočty!AU34)</f>
        <v/>
      </c>
    </row>
    <row r="34" spans="1:18" x14ac:dyDescent="0.25">
      <c r="A34" s="218"/>
      <c r="B34" s="219"/>
      <c r="C34" s="79" t="str">
        <f>IF(B33="","","B")</f>
        <v/>
      </c>
      <c r="D34" s="125" t="str">
        <f>IF($C34="","",IF(ISNA(MATCH(výpočty!$AP35,výpočty!$AD$4:$AD$83,0)),"",INDEX('ZPV Hlídky'!$D$3:$Q$82,MATCH(výpočty!$AP35,výpočty!$AD$4:$AD$83,0),1)))</f>
        <v/>
      </c>
      <c r="E34" s="126" t="str">
        <f>IF($C34="","",IF(ISNA(MATCH(výpočty!$AP35,výpočty!$AD$4:$AD$83,0)),"",INDEX('ZPV Hlídky'!$D$3:$Q$82,MATCH(výpočty!$AP35,výpočty!$AD$4:$AD$83,0),2)))</f>
        <v/>
      </c>
      <c r="F34" s="127" t="str">
        <f>IF($C34="","",IF(ISNA(MATCH(výpočty!$AP35,výpočty!$AD$4:$AD$83,0)),"",INDEX('ZPV Hlídky'!$D$3:$Q$82,MATCH(výpočty!$AP35,výpočty!$AD$4:$AD$83,0),3)))</f>
        <v/>
      </c>
      <c r="G34" s="128" t="str">
        <f>IF($C34="","",IF(ISNA(MATCH(výpočty!$AP35,výpočty!$AD$4:$AD$83,0)),"",INDEX('ZPV Hlídky'!$D$3:$Q$82,MATCH(výpočty!$AP35,výpočty!$AD$4:$AD$83,0),4)))</f>
        <v/>
      </c>
      <c r="H34" s="129" t="str">
        <f>IF($C34="","",IF(ISNA(MATCH(výpočty!$AP35,výpočty!$AD$4:$AD$83,0)),"",INDEX('ZPV Hlídky'!$D$3:$Q$82,MATCH(výpočty!$AP35,výpočty!$AD$4:$AD$83,0),5)))</f>
        <v/>
      </c>
      <c r="I34" s="129" t="str">
        <f>IF($C34="","",IF(ISNA(MATCH(výpočty!$AP35,výpočty!$AD$4:$AD$83,0)),"",INDEX('ZPV Hlídky'!$D$3:$Q$82,MATCH(výpočty!$AP35,výpočty!$AD$4:$AD$83,0),6)))</f>
        <v/>
      </c>
      <c r="J34" s="129" t="str">
        <f>IF($C34="","",IF(ISNA(MATCH(výpočty!$AP35,výpočty!$AD$4:$AD$83,0)),"",INDEX('ZPV Hlídky'!$D$3:$Q$82,MATCH(výpočty!$AP35,výpočty!$AD$4:$AD$83,0),7)))</f>
        <v/>
      </c>
      <c r="K34" s="129" t="str">
        <f>IF($C34="","",IF(ISNA(MATCH(výpočty!$AP35,výpočty!$AD$4:$AD$83,0)),"",INDEX('ZPV Hlídky'!$D$3:$Q$82,MATCH(výpočty!$AP35,výpočty!$AD$4:$AD$83,0),8)))</f>
        <v/>
      </c>
      <c r="L34" s="129" t="str">
        <f>IF($C34="","",IF(ISNA(MATCH(výpočty!$AP35,výpočty!$AD$4:$AD$83,0)),"",INDEX('ZPV Hlídky'!$D$3:$Q$82,MATCH(výpočty!$AP35,výpočty!$AD$4:$AD$83,0),9)))</f>
        <v/>
      </c>
      <c r="M34" s="130" t="str">
        <f>IF($C34="","",IF(ISNA(MATCH(výpočty!$AP35,výpočty!$AD$4:$AD$83,0)),"",INDEX('ZPV Hlídky'!$D$3:$Q$82,MATCH(výpočty!$AP35,výpočty!$AD$4:$AD$83,0),10)))</f>
        <v/>
      </c>
      <c r="N34" s="131" t="str">
        <f>IF($C34="","",IF(ISNA(MATCH(výpočty!$AP35,výpočty!$AD$4:$AD$83,0)),"",INDEX('ZPV Hlídky'!$D$3:$Q$82,MATCH(výpočty!$AP35,výpočty!$AD$4:$AD$83,0),11)))</f>
        <v/>
      </c>
      <c r="O34" s="126" t="str">
        <f>IF($C34="","",IF(ISNA(MATCH(výpočty!$AP35,výpočty!$AD$4:$AD$83,0)),"",INDEX('ZPV Hlídky'!$D$3:$Q$82,MATCH(výpočty!$AP35,výpočty!$AD$4:$AD$83,0),12)))</f>
        <v/>
      </c>
      <c r="P34" s="132" t="str">
        <f>IF($C34="","",IF(ISNA(MATCH(výpočty!$AP35,výpočty!$AD$4:$AD$83,0)),"",INDEX('ZPV Hlídky'!$D$3:$Q$82,MATCH(výpočty!$AP35,výpočty!$AD$4:$AD$83,0),13)))</f>
        <v/>
      </c>
      <c r="Q34" s="125" t="str">
        <f>IF($C34="","",IF(ISNA(MATCH(výpočty!$AP35,výpočty!$AD$4:$AD$83,0)),"dnf",INDEX('ZPV Hlídky'!$D$3:$Q$82,MATCH(výpočty!$AP35,výpočty!$AD$4:$AD$83,0),14)))</f>
        <v/>
      </c>
      <c r="R34" s="220"/>
    </row>
    <row r="35" spans="1:18" x14ac:dyDescent="0.25">
      <c r="A35" s="218">
        <f>A33+1</f>
        <v>17</v>
      </c>
      <c r="B35" s="219" t="str">
        <f>IF(Celkové!B36="","",Celkové!B36)</f>
        <v/>
      </c>
      <c r="C35" s="77" t="str">
        <f>IF(B35="","","A")</f>
        <v/>
      </c>
      <c r="D35" s="117" t="str">
        <f>IF($C35="","",IF(ISNA(MATCH(výpočty!$AP36,výpočty!$AD$4:$AD$83,0)),"",INDEX('ZPV Hlídky'!$D$3:$Q$82,MATCH(výpočty!$AP36,výpočty!$AD$4:$AD$83,0),1)))</f>
        <v/>
      </c>
      <c r="E35" s="118" t="str">
        <f>IF($C35="","",IF(ISNA(MATCH(výpočty!$AP36,výpočty!$AD$4:$AD$83,0)),"",INDEX('ZPV Hlídky'!$D$3:$Q$82,MATCH(výpočty!$AP36,výpočty!$AD$4:$AD$83,0),2)))</f>
        <v/>
      </c>
      <c r="F35" s="119" t="str">
        <f>IF($C35="","",IF(ISNA(MATCH(výpočty!$AP36,výpočty!$AD$4:$AD$83,0)),"",INDEX('ZPV Hlídky'!$D$3:$Q$82,MATCH(výpočty!$AP36,výpočty!$AD$4:$AD$83,0),3)))</f>
        <v/>
      </c>
      <c r="G35" s="120" t="str">
        <f>IF($C35="","",IF(ISNA(MATCH(výpočty!$AP36,výpočty!$AD$4:$AD$83,0)),"",INDEX('ZPV Hlídky'!$D$3:$Q$82,MATCH(výpočty!$AP36,výpočty!$AD$4:$AD$83,0),4)))</f>
        <v/>
      </c>
      <c r="H35" s="121" t="str">
        <f>IF($C35="","",IF(ISNA(MATCH(výpočty!$AP36,výpočty!$AD$4:$AD$83,0)),"",INDEX('ZPV Hlídky'!$D$3:$Q$82,MATCH(výpočty!$AP36,výpočty!$AD$4:$AD$83,0),5)))</f>
        <v/>
      </c>
      <c r="I35" s="121" t="str">
        <f>IF($C35="","",IF(ISNA(MATCH(výpočty!$AP36,výpočty!$AD$4:$AD$83,0)),"",INDEX('ZPV Hlídky'!$D$3:$Q$82,MATCH(výpočty!$AP36,výpočty!$AD$4:$AD$83,0),6)))</f>
        <v/>
      </c>
      <c r="J35" s="121" t="str">
        <f>IF($C35="","",IF(ISNA(MATCH(výpočty!$AP36,výpočty!$AD$4:$AD$83,0)),"",INDEX('ZPV Hlídky'!$D$3:$Q$82,MATCH(výpočty!$AP36,výpočty!$AD$4:$AD$83,0),7)))</f>
        <v/>
      </c>
      <c r="K35" s="121" t="str">
        <f>IF($C35="","",IF(ISNA(MATCH(výpočty!$AP36,výpočty!$AD$4:$AD$83,0)),"",INDEX('ZPV Hlídky'!$D$3:$Q$82,MATCH(výpočty!$AP36,výpočty!$AD$4:$AD$83,0),8)))</f>
        <v/>
      </c>
      <c r="L35" s="121" t="str">
        <f>IF($C35="","",IF(ISNA(MATCH(výpočty!$AP36,výpočty!$AD$4:$AD$83,0)),"",INDEX('ZPV Hlídky'!$D$3:$Q$82,MATCH(výpočty!$AP36,výpočty!$AD$4:$AD$83,0),9)))</f>
        <v/>
      </c>
      <c r="M35" s="122" t="str">
        <f>IF($C35="","",IF(ISNA(MATCH(výpočty!$AP36,výpočty!$AD$4:$AD$83,0)),"",INDEX('ZPV Hlídky'!$D$3:$Q$82,MATCH(výpočty!$AP36,výpočty!$AD$4:$AD$83,0),10)))</f>
        <v/>
      </c>
      <c r="N35" s="123" t="str">
        <f>IF($C35="","",IF(ISNA(MATCH(výpočty!$AP36,výpočty!$AD$4:$AD$83,0)),"",INDEX('ZPV Hlídky'!$D$3:$Q$82,MATCH(výpočty!$AP36,výpočty!$AD$4:$AD$83,0),11)))</f>
        <v/>
      </c>
      <c r="O35" s="118" t="str">
        <f>IF($C35="","",IF(ISNA(MATCH(výpočty!$AP36,výpočty!$AD$4:$AD$83,0)),"",INDEX('ZPV Hlídky'!$D$3:$Q$82,MATCH(výpočty!$AP36,výpočty!$AD$4:$AD$83,0),12)))</f>
        <v/>
      </c>
      <c r="P35" s="124" t="str">
        <f>IF($C35="","",IF(ISNA(MATCH(výpočty!$AP36,výpočty!$AD$4:$AD$83,0)),"",INDEX('ZPV Hlídky'!$D$3:$Q$82,MATCH(výpočty!$AP36,výpočty!$AD$4:$AD$83,0),13)))</f>
        <v/>
      </c>
      <c r="Q35" s="117" t="str">
        <f>IF($C35="","",IF(ISNA(MATCH(výpočty!$AP36,výpočty!$AD$4:$AD$83,0)),"dnf",INDEX('ZPV Hlídky'!$D$3:$Q$82,MATCH(výpočty!$AP36,výpočty!$AD$4:$AD$83,0),14)))</f>
        <v/>
      </c>
      <c r="R35" s="220" t="str">
        <f>IF(B35="","",výpočty!AU36)</f>
        <v/>
      </c>
    </row>
    <row r="36" spans="1:18" x14ac:dyDescent="0.25">
      <c r="A36" s="218"/>
      <c r="B36" s="219"/>
      <c r="C36" s="79" t="str">
        <f>IF(B35="","","B")</f>
        <v/>
      </c>
      <c r="D36" s="125" t="str">
        <f>IF($C36="","",IF(ISNA(MATCH(výpočty!$AP37,výpočty!$AD$4:$AD$83,0)),"",INDEX('ZPV Hlídky'!$D$3:$Q$82,MATCH(výpočty!$AP37,výpočty!$AD$4:$AD$83,0),1)))</f>
        <v/>
      </c>
      <c r="E36" s="126" t="str">
        <f>IF($C36="","",IF(ISNA(MATCH(výpočty!$AP37,výpočty!$AD$4:$AD$83,0)),"",INDEX('ZPV Hlídky'!$D$3:$Q$82,MATCH(výpočty!$AP37,výpočty!$AD$4:$AD$83,0),2)))</f>
        <v/>
      </c>
      <c r="F36" s="127" t="str">
        <f>IF($C36="","",IF(ISNA(MATCH(výpočty!$AP37,výpočty!$AD$4:$AD$83,0)),"",INDEX('ZPV Hlídky'!$D$3:$Q$82,MATCH(výpočty!$AP37,výpočty!$AD$4:$AD$83,0),3)))</f>
        <v/>
      </c>
      <c r="G36" s="128" t="str">
        <f>IF($C36="","",IF(ISNA(MATCH(výpočty!$AP37,výpočty!$AD$4:$AD$83,0)),"",INDEX('ZPV Hlídky'!$D$3:$Q$82,MATCH(výpočty!$AP37,výpočty!$AD$4:$AD$83,0),4)))</f>
        <v/>
      </c>
      <c r="H36" s="129" t="str">
        <f>IF($C36="","",IF(ISNA(MATCH(výpočty!$AP37,výpočty!$AD$4:$AD$83,0)),"",INDEX('ZPV Hlídky'!$D$3:$Q$82,MATCH(výpočty!$AP37,výpočty!$AD$4:$AD$83,0),5)))</f>
        <v/>
      </c>
      <c r="I36" s="129" t="str">
        <f>IF($C36="","",IF(ISNA(MATCH(výpočty!$AP37,výpočty!$AD$4:$AD$83,0)),"",INDEX('ZPV Hlídky'!$D$3:$Q$82,MATCH(výpočty!$AP37,výpočty!$AD$4:$AD$83,0),6)))</f>
        <v/>
      </c>
      <c r="J36" s="129" t="str">
        <f>IF($C36="","",IF(ISNA(MATCH(výpočty!$AP37,výpočty!$AD$4:$AD$83,0)),"",INDEX('ZPV Hlídky'!$D$3:$Q$82,MATCH(výpočty!$AP37,výpočty!$AD$4:$AD$83,0),7)))</f>
        <v/>
      </c>
      <c r="K36" s="129" t="str">
        <f>IF($C36="","",IF(ISNA(MATCH(výpočty!$AP37,výpočty!$AD$4:$AD$83,0)),"",INDEX('ZPV Hlídky'!$D$3:$Q$82,MATCH(výpočty!$AP37,výpočty!$AD$4:$AD$83,0),8)))</f>
        <v/>
      </c>
      <c r="L36" s="129" t="str">
        <f>IF($C36="","",IF(ISNA(MATCH(výpočty!$AP37,výpočty!$AD$4:$AD$83,0)),"",INDEX('ZPV Hlídky'!$D$3:$Q$82,MATCH(výpočty!$AP37,výpočty!$AD$4:$AD$83,0),9)))</f>
        <v/>
      </c>
      <c r="M36" s="130" t="str">
        <f>IF($C36="","",IF(ISNA(MATCH(výpočty!$AP37,výpočty!$AD$4:$AD$83,0)),"",INDEX('ZPV Hlídky'!$D$3:$Q$82,MATCH(výpočty!$AP37,výpočty!$AD$4:$AD$83,0),10)))</f>
        <v/>
      </c>
      <c r="N36" s="131" t="str">
        <f>IF($C36="","",IF(ISNA(MATCH(výpočty!$AP37,výpočty!$AD$4:$AD$83,0)),"",INDEX('ZPV Hlídky'!$D$3:$Q$82,MATCH(výpočty!$AP37,výpočty!$AD$4:$AD$83,0),11)))</f>
        <v/>
      </c>
      <c r="O36" s="126" t="str">
        <f>IF($C36="","",IF(ISNA(MATCH(výpočty!$AP37,výpočty!$AD$4:$AD$83,0)),"",INDEX('ZPV Hlídky'!$D$3:$Q$82,MATCH(výpočty!$AP37,výpočty!$AD$4:$AD$83,0),12)))</f>
        <v/>
      </c>
      <c r="P36" s="132" t="str">
        <f>IF($C36="","",IF(ISNA(MATCH(výpočty!$AP37,výpočty!$AD$4:$AD$83,0)),"",INDEX('ZPV Hlídky'!$D$3:$Q$82,MATCH(výpočty!$AP37,výpočty!$AD$4:$AD$83,0),13)))</f>
        <v/>
      </c>
      <c r="Q36" s="125" t="str">
        <f>IF($C36="","",IF(ISNA(MATCH(výpočty!$AP37,výpočty!$AD$4:$AD$83,0)),"dnf",INDEX('ZPV Hlídky'!$D$3:$Q$82,MATCH(výpočty!$AP37,výpočty!$AD$4:$AD$83,0),14)))</f>
        <v/>
      </c>
      <c r="R36" s="220"/>
    </row>
    <row r="37" spans="1:18" x14ac:dyDescent="0.25">
      <c r="A37" s="218">
        <f>A35+1</f>
        <v>18</v>
      </c>
      <c r="B37" s="219" t="str">
        <f>IF(Celkové!B38="","",Celkové!B38)</f>
        <v/>
      </c>
      <c r="C37" s="77" t="str">
        <f>IF(B37="","","A")</f>
        <v/>
      </c>
      <c r="D37" s="117" t="str">
        <f>IF($C37="","",IF(ISNA(MATCH(výpočty!$AP38,výpočty!$AD$4:$AD$83,0)),"",INDEX('ZPV Hlídky'!$D$3:$Q$82,MATCH(výpočty!$AP38,výpočty!$AD$4:$AD$83,0),1)))</f>
        <v/>
      </c>
      <c r="E37" s="118" t="str">
        <f>IF($C37="","",IF(ISNA(MATCH(výpočty!$AP38,výpočty!$AD$4:$AD$83,0)),"",INDEX('ZPV Hlídky'!$D$3:$Q$82,MATCH(výpočty!$AP38,výpočty!$AD$4:$AD$83,0),2)))</f>
        <v/>
      </c>
      <c r="F37" s="119" t="str">
        <f>IF($C37="","",IF(ISNA(MATCH(výpočty!$AP38,výpočty!$AD$4:$AD$83,0)),"",INDEX('ZPV Hlídky'!$D$3:$Q$82,MATCH(výpočty!$AP38,výpočty!$AD$4:$AD$83,0),3)))</f>
        <v/>
      </c>
      <c r="G37" s="120" t="str">
        <f>IF($C37="","",IF(ISNA(MATCH(výpočty!$AP38,výpočty!$AD$4:$AD$83,0)),"",INDEX('ZPV Hlídky'!$D$3:$Q$82,MATCH(výpočty!$AP38,výpočty!$AD$4:$AD$83,0),4)))</f>
        <v/>
      </c>
      <c r="H37" s="121" t="str">
        <f>IF($C37="","",IF(ISNA(MATCH(výpočty!$AP38,výpočty!$AD$4:$AD$83,0)),"",INDEX('ZPV Hlídky'!$D$3:$Q$82,MATCH(výpočty!$AP38,výpočty!$AD$4:$AD$83,0),5)))</f>
        <v/>
      </c>
      <c r="I37" s="121" t="str">
        <f>IF($C37="","",IF(ISNA(MATCH(výpočty!$AP38,výpočty!$AD$4:$AD$83,0)),"",INDEX('ZPV Hlídky'!$D$3:$Q$82,MATCH(výpočty!$AP38,výpočty!$AD$4:$AD$83,0),6)))</f>
        <v/>
      </c>
      <c r="J37" s="121" t="str">
        <f>IF($C37="","",IF(ISNA(MATCH(výpočty!$AP38,výpočty!$AD$4:$AD$83,0)),"",INDEX('ZPV Hlídky'!$D$3:$Q$82,MATCH(výpočty!$AP38,výpočty!$AD$4:$AD$83,0),7)))</f>
        <v/>
      </c>
      <c r="K37" s="121" t="str">
        <f>IF($C37="","",IF(ISNA(MATCH(výpočty!$AP38,výpočty!$AD$4:$AD$83,0)),"",INDEX('ZPV Hlídky'!$D$3:$Q$82,MATCH(výpočty!$AP38,výpočty!$AD$4:$AD$83,0),8)))</f>
        <v/>
      </c>
      <c r="L37" s="121" t="str">
        <f>IF($C37="","",IF(ISNA(MATCH(výpočty!$AP38,výpočty!$AD$4:$AD$83,0)),"",INDEX('ZPV Hlídky'!$D$3:$Q$82,MATCH(výpočty!$AP38,výpočty!$AD$4:$AD$83,0),9)))</f>
        <v/>
      </c>
      <c r="M37" s="122" t="str">
        <f>IF($C37="","",IF(ISNA(MATCH(výpočty!$AP38,výpočty!$AD$4:$AD$83,0)),"",INDEX('ZPV Hlídky'!$D$3:$Q$82,MATCH(výpočty!$AP38,výpočty!$AD$4:$AD$83,0),10)))</f>
        <v/>
      </c>
      <c r="N37" s="123" t="str">
        <f>IF($C37="","",IF(ISNA(MATCH(výpočty!$AP38,výpočty!$AD$4:$AD$83,0)),"",INDEX('ZPV Hlídky'!$D$3:$Q$82,MATCH(výpočty!$AP38,výpočty!$AD$4:$AD$83,0),11)))</f>
        <v/>
      </c>
      <c r="O37" s="118" t="str">
        <f>IF($C37="","",IF(ISNA(MATCH(výpočty!$AP38,výpočty!$AD$4:$AD$83,0)),"",INDEX('ZPV Hlídky'!$D$3:$Q$82,MATCH(výpočty!$AP38,výpočty!$AD$4:$AD$83,0),12)))</f>
        <v/>
      </c>
      <c r="P37" s="124" t="str">
        <f>IF($C37="","",IF(ISNA(MATCH(výpočty!$AP38,výpočty!$AD$4:$AD$83,0)),"",INDEX('ZPV Hlídky'!$D$3:$Q$82,MATCH(výpočty!$AP38,výpočty!$AD$4:$AD$83,0),13)))</f>
        <v/>
      </c>
      <c r="Q37" s="117" t="str">
        <f>IF($C37="","",IF(ISNA(MATCH(výpočty!$AP38,výpočty!$AD$4:$AD$83,0)),"dnf",INDEX('ZPV Hlídky'!$D$3:$Q$82,MATCH(výpočty!$AP38,výpočty!$AD$4:$AD$83,0),14)))</f>
        <v/>
      </c>
      <c r="R37" s="220" t="str">
        <f>IF(B37="","",výpočty!AU38)</f>
        <v/>
      </c>
    </row>
    <row r="38" spans="1:18" x14ac:dyDescent="0.25">
      <c r="A38" s="218"/>
      <c r="B38" s="219"/>
      <c r="C38" s="79" t="str">
        <f>IF(B37="","","B")</f>
        <v/>
      </c>
      <c r="D38" s="125" t="str">
        <f>IF($C38="","",IF(ISNA(MATCH(výpočty!$AP39,výpočty!$AD$4:$AD$83,0)),"",INDEX('ZPV Hlídky'!$D$3:$Q$82,MATCH(výpočty!$AP39,výpočty!$AD$4:$AD$83,0),1)))</f>
        <v/>
      </c>
      <c r="E38" s="126" t="str">
        <f>IF($C38="","",IF(ISNA(MATCH(výpočty!$AP39,výpočty!$AD$4:$AD$83,0)),"",INDEX('ZPV Hlídky'!$D$3:$Q$82,MATCH(výpočty!$AP39,výpočty!$AD$4:$AD$83,0),2)))</f>
        <v/>
      </c>
      <c r="F38" s="127" t="str">
        <f>IF($C38="","",IF(ISNA(MATCH(výpočty!$AP39,výpočty!$AD$4:$AD$83,0)),"",INDEX('ZPV Hlídky'!$D$3:$Q$82,MATCH(výpočty!$AP39,výpočty!$AD$4:$AD$83,0),3)))</f>
        <v/>
      </c>
      <c r="G38" s="128" t="str">
        <f>IF($C38="","",IF(ISNA(MATCH(výpočty!$AP39,výpočty!$AD$4:$AD$83,0)),"",INDEX('ZPV Hlídky'!$D$3:$Q$82,MATCH(výpočty!$AP39,výpočty!$AD$4:$AD$83,0),4)))</f>
        <v/>
      </c>
      <c r="H38" s="129" t="str">
        <f>IF($C38="","",IF(ISNA(MATCH(výpočty!$AP39,výpočty!$AD$4:$AD$83,0)),"",INDEX('ZPV Hlídky'!$D$3:$Q$82,MATCH(výpočty!$AP39,výpočty!$AD$4:$AD$83,0),5)))</f>
        <v/>
      </c>
      <c r="I38" s="129" t="str">
        <f>IF($C38="","",IF(ISNA(MATCH(výpočty!$AP39,výpočty!$AD$4:$AD$83,0)),"",INDEX('ZPV Hlídky'!$D$3:$Q$82,MATCH(výpočty!$AP39,výpočty!$AD$4:$AD$83,0),6)))</f>
        <v/>
      </c>
      <c r="J38" s="129" t="str">
        <f>IF($C38="","",IF(ISNA(MATCH(výpočty!$AP39,výpočty!$AD$4:$AD$83,0)),"",INDEX('ZPV Hlídky'!$D$3:$Q$82,MATCH(výpočty!$AP39,výpočty!$AD$4:$AD$83,0),7)))</f>
        <v/>
      </c>
      <c r="K38" s="129" t="str">
        <f>IF($C38="","",IF(ISNA(MATCH(výpočty!$AP39,výpočty!$AD$4:$AD$83,0)),"",INDEX('ZPV Hlídky'!$D$3:$Q$82,MATCH(výpočty!$AP39,výpočty!$AD$4:$AD$83,0),8)))</f>
        <v/>
      </c>
      <c r="L38" s="129" t="str">
        <f>IF($C38="","",IF(ISNA(MATCH(výpočty!$AP39,výpočty!$AD$4:$AD$83,0)),"",INDEX('ZPV Hlídky'!$D$3:$Q$82,MATCH(výpočty!$AP39,výpočty!$AD$4:$AD$83,0),9)))</f>
        <v/>
      </c>
      <c r="M38" s="130" t="str">
        <f>IF($C38="","",IF(ISNA(MATCH(výpočty!$AP39,výpočty!$AD$4:$AD$83,0)),"",INDEX('ZPV Hlídky'!$D$3:$Q$82,MATCH(výpočty!$AP39,výpočty!$AD$4:$AD$83,0),10)))</f>
        <v/>
      </c>
      <c r="N38" s="131" t="str">
        <f>IF($C38="","",IF(ISNA(MATCH(výpočty!$AP39,výpočty!$AD$4:$AD$83,0)),"",INDEX('ZPV Hlídky'!$D$3:$Q$82,MATCH(výpočty!$AP39,výpočty!$AD$4:$AD$83,0),11)))</f>
        <v/>
      </c>
      <c r="O38" s="126" t="str">
        <f>IF($C38="","",IF(ISNA(MATCH(výpočty!$AP39,výpočty!$AD$4:$AD$83,0)),"",INDEX('ZPV Hlídky'!$D$3:$Q$82,MATCH(výpočty!$AP39,výpočty!$AD$4:$AD$83,0),12)))</f>
        <v/>
      </c>
      <c r="P38" s="132" t="str">
        <f>IF($C38="","",IF(ISNA(MATCH(výpočty!$AP39,výpočty!$AD$4:$AD$83,0)),"",INDEX('ZPV Hlídky'!$D$3:$Q$82,MATCH(výpočty!$AP39,výpočty!$AD$4:$AD$83,0),13)))</f>
        <v/>
      </c>
      <c r="Q38" s="125" t="str">
        <f>IF($C38="","",IF(ISNA(MATCH(výpočty!$AP39,výpočty!$AD$4:$AD$83,0)),"dnf",INDEX('ZPV Hlídky'!$D$3:$Q$82,MATCH(výpočty!$AP39,výpočty!$AD$4:$AD$83,0),14)))</f>
        <v/>
      </c>
      <c r="R38" s="220"/>
    </row>
    <row r="39" spans="1:18" x14ac:dyDescent="0.25">
      <c r="A39" s="218">
        <f>A37+1</f>
        <v>19</v>
      </c>
      <c r="B39" s="219" t="str">
        <f>IF(Celkové!B40="","",Celkové!B40)</f>
        <v/>
      </c>
      <c r="C39" s="77" t="str">
        <f>IF(B39="","","A")</f>
        <v/>
      </c>
      <c r="D39" s="117" t="str">
        <f>IF($C39="","",IF(ISNA(MATCH(výpočty!$AP40,výpočty!$AD$4:$AD$83,0)),"",INDEX('ZPV Hlídky'!$D$3:$Q$82,MATCH(výpočty!$AP40,výpočty!$AD$4:$AD$83,0),1)))</f>
        <v/>
      </c>
      <c r="E39" s="118" t="str">
        <f>IF($C39="","",IF(ISNA(MATCH(výpočty!$AP40,výpočty!$AD$4:$AD$83,0)),"",INDEX('ZPV Hlídky'!$D$3:$Q$82,MATCH(výpočty!$AP40,výpočty!$AD$4:$AD$83,0),2)))</f>
        <v/>
      </c>
      <c r="F39" s="119" t="str">
        <f>IF($C39="","",IF(ISNA(MATCH(výpočty!$AP40,výpočty!$AD$4:$AD$83,0)),"",INDEX('ZPV Hlídky'!$D$3:$Q$82,MATCH(výpočty!$AP40,výpočty!$AD$4:$AD$83,0),3)))</f>
        <v/>
      </c>
      <c r="G39" s="120" t="str">
        <f>IF($C39="","",IF(ISNA(MATCH(výpočty!$AP40,výpočty!$AD$4:$AD$83,0)),"",INDEX('ZPV Hlídky'!$D$3:$Q$82,MATCH(výpočty!$AP40,výpočty!$AD$4:$AD$83,0),4)))</f>
        <v/>
      </c>
      <c r="H39" s="121" t="str">
        <f>IF($C39="","",IF(ISNA(MATCH(výpočty!$AP40,výpočty!$AD$4:$AD$83,0)),"",INDEX('ZPV Hlídky'!$D$3:$Q$82,MATCH(výpočty!$AP40,výpočty!$AD$4:$AD$83,0),5)))</f>
        <v/>
      </c>
      <c r="I39" s="121" t="str">
        <f>IF($C39="","",IF(ISNA(MATCH(výpočty!$AP40,výpočty!$AD$4:$AD$83,0)),"",INDEX('ZPV Hlídky'!$D$3:$Q$82,MATCH(výpočty!$AP40,výpočty!$AD$4:$AD$83,0),6)))</f>
        <v/>
      </c>
      <c r="J39" s="121" t="str">
        <f>IF($C39="","",IF(ISNA(MATCH(výpočty!$AP40,výpočty!$AD$4:$AD$83,0)),"",INDEX('ZPV Hlídky'!$D$3:$Q$82,MATCH(výpočty!$AP40,výpočty!$AD$4:$AD$83,0),7)))</f>
        <v/>
      </c>
      <c r="K39" s="121" t="str">
        <f>IF($C39="","",IF(ISNA(MATCH(výpočty!$AP40,výpočty!$AD$4:$AD$83,0)),"",INDEX('ZPV Hlídky'!$D$3:$Q$82,MATCH(výpočty!$AP40,výpočty!$AD$4:$AD$83,0),8)))</f>
        <v/>
      </c>
      <c r="L39" s="121" t="str">
        <f>IF($C39="","",IF(ISNA(MATCH(výpočty!$AP40,výpočty!$AD$4:$AD$83,0)),"",INDEX('ZPV Hlídky'!$D$3:$Q$82,MATCH(výpočty!$AP40,výpočty!$AD$4:$AD$83,0),9)))</f>
        <v/>
      </c>
      <c r="M39" s="122" t="str">
        <f>IF($C39="","",IF(ISNA(MATCH(výpočty!$AP40,výpočty!$AD$4:$AD$83,0)),"",INDEX('ZPV Hlídky'!$D$3:$Q$82,MATCH(výpočty!$AP40,výpočty!$AD$4:$AD$83,0),10)))</f>
        <v/>
      </c>
      <c r="N39" s="123" t="str">
        <f>IF($C39="","",IF(ISNA(MATCH(výpočty!$AP40,výpočty!$AD$4:$AD$83,0)),"",INDEX('ZPV Hlídky'!$D$3:$Q$82,MATCH(výpočty!$AP40,výpočty!$AD$4:$AD$83,0),11)))</f>
        <v/>
      </c>
      <c r="O39" s="118" t="str">
        <f>IF($C39="","",IF(ISNA(MATCH(výpočty!$AP40,výpočty!$AD$4:$AD$83,0)),"",INDEX('ZPV Hlídky'!$D$3:$Q$82,MATCH(výpočty!$AP40,výpočty!$AD$4:$AD$83,0),12)))</f>
        <v/>
      </c>
      <c r="P39" s="124" t="str">
        <f>IF($C39="","",IF(ISNA(MATCH(výpočty!$AP40,výpočty!$AD$4:$AD$83,0)),"",INDEX('ZPV Hlídky'!$D$3:$Q$82,MATCH(výpočty!$AP40,výpočty!$AD$4:$AD$83,0),13)))</f>
        <v/>
      </c>
      <c r="Q39" s="117" t="str">
        <f>IF($C39="","",IF(ISNA(MATCH(výpočty!$AP40,výpočty!$AD$4:$AD$83,0)),"dnf",INDEX('ZPV Hlídky'!$D$3:$Q$82,MATCH(výpočty!$AP40,výpočty!$AD$4:$AD$83,0),14)))</f>
        <v/>
      </c>
      <c r="R39" s="220" t="str">
        <f>IF(B39="","",výpočty!AU40)</f>
        <v/>
      </c>
    </row>
    <row r="40" spans="1:18" x14ac:dyDescent="0.25">
      <c r="A40" s="218"/>
      <c r="B40" s="219"/>
      <c r="C40" s="79" t="str">
        <f>IF(B39="","","B")</f>
        <v/>
      </c>
      <c r="D40" s="125" t="str">
        <f>IF($C40="","",IF(ISNA(MATCH(výpočty!$AP41,výpočty!$AD$4:$AD$83,0)),"",INDEX('ZPV Hlídky'!$D$3:$Q$82,MATCH(výpočty!$AP41,výpočty!$AD$4:$AD$83,0),1)))</f>
        <v/>
      </c>
      <c r="E40" s="126" t="str">
        <f>IF($C40="","",IF(ISNA(MATCH(výpočty!$AP41,výpočty!$AD$4:$AD$83,0)),"",INDEX('ZPV Hlídky'!$D$3:$Q$82,MATCH(výpočty!$AP41,výpočty!$AD$4:$AD$83,0),2)))</f>
        <v/>
      </c>
      <c r="F40" s="127" t="str">
        <f>IF($C40="","",IF(ISNA(MATCH(výpočty!$AP41,výpočty!$AD$4:$AD$83,0)),"",INDEX('ZPV Hlídky'!$D$3:$Q$82,MATCH(výpočty!$AP41,výpočty!$AD$4:$AD$83,0),3)))</f>
        <v/>
      </c>
      <c r="G40" s="128" t="str">
        <f>IF($C40="","",IF(ISNA(MATCH(výpočty!$AP41,výpočty!$AD$4:$AD$83,0)),"",INDEX('ZPV Hlídky'!$D$3:$Q$82,MATCH(výpočty!$AP41,výpočty!$AD$4:$AD$83,0),4)))</f>
        <v/>
      </c>
      <c r="H40" s="129" t="str">
        <f>IF($C40="","",IF(ISNA(MATCH(výpočty!$AP41,výpočty!$AD$4:$AD$83,0)),"",INDEX('ZPV Hlídky'!$D$3:$Q$82,MATCH(výpočty!$AP41,výpočty!$AD$4:$AD$83,0),5)))</f>
        <v/>
      </c>
      <c r="I40" s="129" t="str">
        <f>IF($C40="","",IF(ISNA(MATCH(výpočty!$AP41,výpočty!$AD$4:$AD$83,0)),"",INDEX('ZPV Hlídky'!$D$3:$Q$82,MATCH(výpočty!$AP41,výpočty!$AD$4:$AD$83,0),6)))</f>
        <v/>
      </c>
      <c r="J40" s="129" t="str">
        <f>IF($C40="","",IF(ISNA(MATCH(výpočty!$AP41,výpočty!$AD$4:$AD$83,0)),"",INDEX('ZPV Hlídky'!$D$3:$Q$82,MATCH(výpočty!$AP41,výpočty!$AD$4:$AD$83,0),7)))</f>
        <v/>
      </c>
      <c r="K40" s="129" t="str">
        <f>IF($C40="","",IF(ISNA(MATCH(výpočty!$AP41,výpočty!$AD$4:$AD$83,0)),"",INDEX('ZPV Hlídky'!$D$3:$Q$82,MATCH(výpočty!$AP41,výpočty!$AD$4:$AD$83,0),8)))</f>
        <v/>
      </c>
      <c r="L40" s="129" t="str">
        <f>IF($C40="","",IF(ISNA(MATCH(výpočty!$AP41,výpočty!$AD$4:$AD$83,0)),"",INDEX('ZPV Hlídky'!$D$3:$Q$82,MATCH(výpočty!$AP41,výpočty!$AD$4:$AD$83,0),9)))</f>
        <v/>
      </c>
      <c r="M40" s="130" t="str">
        <f>IF($C40="","",IF(ISNA(MATCH(výpočty!$AP41,výpočty!$AD$4:$AD$83,0)),"",INDEX('ZPV Hlídky'!$D$3:$Q$82,MATCH(výpočty!$AP41,výpočty!$AD$4:$AD$83,0),10)))</f>
        <v/>
      </c>
      <c r="N40" s="131" t="str">
        <f>IF($C40="","",IF(ISNA(MATCH(výpočty!$AP41,výpočty!$AD$4:$AD$83,0)),"",INDEX('ZPV Hlídky'!$D$3:$Q$82,MATCH(výpočty!$AP41,výpočty!$AD$4:$AD$83,0),11)))</f>
        <v/>
      </c>
      <c r="O40" s="126" t="str">
        <f>IF($C40="","",IF(ISNA(MATCH(výpočty!$AP41,výpočty!$AD$4:$AD$83,0)),"",INDEX('ZPV Hlídky'!$D$3:$Q$82,MATCH(výpočty!$AP41,výpočty!$AD$4:$AD$83,0),12)))</f>
        <v/>
      </c>
      <c r="P40" s="132" t="str">
        <f>IF($C40="","",IF(ISNA(MATCH(výpočty!$AP41,výpočty!$AD$4:$AD$83,0)),"",INDEX('ZPV Hlídky'!$D$3:$Q$82,MATCH(výpočty!$AP41,výpočty!$AD$4:$AD$83,0),13)))</f>
        <v/>
      </c>
      <c r="Q40" s="125" t="str">
        <f>IF($C40="","",IF(ISNA(MATCH(výpočty!$AP41,výpočty!$AD$4:$AD$83,0)),"dnf",INDEX('ZPV Hlídky'!$D$3:$Q$82,MATCH(výpočty!$AP41,výpočty!$AD$4:$AD$83,0),14)))</f>
        <v/>
      </c>
      <c r="R40" s="220"/>
    </row>
    <row r="41" spans="1:18" x14ac:dyDescent="0.25">
      <c r="A41" s="218">
        <f>A39+1</f>
        <v>20</v>
      </c>
      <c r="B41" s="219" t="str">
        <f>IF(Celkové!B42="","",Celkové!B42)</f>
        <v/>
      </c>
      <c r="C41" s="77" t="str">
        <f>IF(B41="","","A")</f>
        <v/>
      </c>
      <c r="D41" s="117" t="str">
        <f>IF($C41="","",IF(ISNA(MATCH(výpočty!$AP42,výpočty!$AD$4:$AD$83,0)),"",INDEX('ZPV Hlídky'!$D$3:$Q$82,MATCH(výpočty!$AP42,výpočty!$AD$4:$AD$83,0),1)))</f>
        <v/>
      </c>
      <c r="E41" s="118" t="str">
        <f>IF($C41="","",IF(ISNA(MATCH(výpočty!$AP42,výpočty!$AD$4:$AD$83,0)),"",INDEX('ZPV Hlídky'!$D$3:$Q$82,MATCH(výpočty!$AP42,výpočty!$AD$4:$AD$83,0),2)))</f>
        <v/>
      </c>
      <c r="F41" s="119" t="str">
        <f>IF($C41="","",IF(ISNA(MATCH(výpočty!$AP42,výpočty!$AD$4:$AD$83,0)),"",INDEX('ZPV Hlídky'!$D$3:$Q$82,MATCH(výpočty!$AP42,výpočty!$AD$4:$AD$83,0),3)))</f>
        <v/>
      </c>
      <c r="G41" s="120" t="str">
        <f>IF($C41="","",IF(ISNA(MATCH(výpočty!$AP42,výpočty!$AD$4:$AD$83,0)),"",INDEX('ZPV Hlídky'!$D$3:$Q$82,MATCH(výpočty!$AP42,výpočty!$AD$4:$AD$83,0),4)))</f>
        <v/>
      </c>
      <c r="H41" s="121" t="str">
        <f>IF($C41="","",IF(ISNA(MATCH(výpočty!$AP42,výpočty!$AD$4:$AD$83,0)),"",INDEX('ZPV Hlídky'!$D$3:$Q$82,MATCH(výpočty!$AP42,výpočty!$AD$4:$AD$83,0),5)))</f>
        <v/>
      </c>
      <c r="I41" s="121" t="str">
        <f>IF($C41="","",IF(ISNA(MATCH(výpočty!$AP42,výpočty!$AD$4:$AD$83,0)),"",INDEX('ZPV Hlídky'!$D$3:$Q$82,MATCH(výpočty!$AP42,výpočty!$AD$4:$AD$83,0),6)))</f>
        <v/>
      </c>
      <c r="J41" s="121" t="str">
        <f>IF($C41="","",IF(ISNA(MATCH(výpočty!$AP42,výpočty!$AD$4:$AD$83,0)),"",INDEX('ZPV Hlídky'!$D$3:$Q$82,MATCH(výpočty!$AP42,výpočty!$AD$4:$AD$83,0),7)))</f>
        <v/>
      </c>
      <c r="K41" s="121" t="str">
        <f>IF($C41="","",IF(ISNA(MATCH(výpočty!$AP42,výpočty!$AD$4:$AD$83,0)),"",INDEX('ZPV Hlídky'!$D$3:$Q$82,MATCH(výpočty!$AP42,výpočty!$AD$4:$AD$83,0),8)))</f>
        <v/>
      </c>
      <c r="L41" s="121" t="str">
        <f>IF($C41="","",IF(ISNA(MATCH(výpočty!$AP42,výpočty!$AD$4:$AD$83,0)),"",INDEX('ZPV Hlídky'!$D$3:$Q$82,MATCH(výpočty!$AP42,výpočty!$AD$4:$AD$83,0),9)))</f>
        <v/>
      </c>
      <c r="M41" s="122" t="str">
        <f>IF($C41="","",IF(ISNA(MATCH(výpočty!$AP42,výpočty!$AD$4:$AD$83,0)),"",INDEX('ZPV Hlídky'!$D$3:$Q$82,MATCH(výpočty!$AP42,výpočty!$AD$4:$AD$83,0),10)))</f>
        <v/>
      </c>
      <c r="N41" s="123" t="str">
        <f>IF($C41="","",IF(ISNA(MATCH(výpočty!$AP42,výpočty!$AD$4:$AD$83,0)),"",INDEX('ZPV Hlídky'!$D$3:$Q$82,MATCH(výpočty!$AP42,výpočty!$AD$4:$AD$83,0),11)))</f>
        <v/>
      </c>
      <c r="O41" s="118" t="str">
        <f>IF($C41="","",IF(ISNA(MATCH(výpočty!$AP42,výpočty!$AD$4:$AD$83,0)),"",INDEX('ZPV Hlídky'!$D$3:$Q$82,MATCH(výpočty!$AP42,výpočty!$AD$4:$AD$83,0),12)))</f>
        <v/>
      </c>
      <c r="P41" s="124" t="str">
        <f>IF($C41="","",IF(ISNA(MATCH(výpočty!$AP42,výpočty!$AD$4:$AD$83,0)),"",INDEX('ZPV Hlídky'!$D$3:$Q$82,MATCH(výpočty!$AP42,výpočty!$AD$4:$AD$83,0),13)))</f>
        <v/>
      </c>
      <c r="Q41" s="117" t="str">
        <f>IF($C41="","",IF(ISNA(MATCH(výpočty!$AP42,výpočty!$AD$4:$AD$83,0)),"dnf",INDEX('ZPV Hlídky'!$D$3:$Q$82,MATCH(výpočty!$AP42,výpočty!$AD$4:$AD$83,0),14)))</f>
        <v/>
      </c>
      <c r="R41" s="220" t="str">
        <f>IF(B41="","",výpočty!AU42)</f>
        <v/>
      </c>
    </row>
    <row r="42" spans="1:18" x14ac:dyDescent="0.25">
      <c r="A42" s="218"/>
      <c r="B42" s="219"/>
      <c r="C42" s="79" t="str">
        <f>IF(B41="","","B")</f>
        <v/>
      </c>
      <c r="D42" s="125" t="str">
        <f>IF($C42="","",IF(ISNA(MATCH(výpočty!$AP43,výpočty!$AD$4:$AD$83,0)),"",INDEX('ZPV Hlídky'!$D$3:$Q$82,MATCH(výpočty!$AP43,výpočty!$AD$4:$AD$83,0),1)))</f>
        <v/>
      </c>
      <c r="E42" s="126" t="str">
        <f>IF($C42="","",IF(ISNA(MATCH(výpočty!$AP43,výpočty!$AD$4:$AD$83,0)),"",INDEX('ZPV Hlídky'!$D$3:$Q$82,MATCH(výpočty!$AP43,výpočty!$AD$4:$AD$83,0),2)))</f>
        <v/>
      </c>
      <c r="F42" s="127" t="str">
        <f>IF($C42="","",IF(ISNA(MATCH(výpočty!$AP43,výpočty!$AD$4:$AD$83,0)),"",INDEX('ZPV Hlídky'!$D$3:$Q$82,MATCH(výpočty!$AP43,výpočty!$AD$4:$AD$83,0),3)))</f>
        <v/>
      </c>
      <c r="G42" s="128" t="str">
        <f>IF($C42="","",IF(ISNA(MATCH(výpočty!$AP43,výpočty!$AD$4:$AD$83,0)),"",INDEX('ZPV Hlídky'!$D$3:$Q$82,MATCH(výpočty!$AP43,výpočty!$AD$4:$AD$83,0),4)))</f>
        <v/>
      </c>
      <c r="H42" s="129" t="str">
        <f>IF($C42="","",IF(ISNA(MATCH(výpočty!$AP43,výpočty!$AD$4:$AD$83,0)),"",INDEX('ZPV Hlídky'!$D$3:$Q$82,MATCH(výpočty!$AP43,výpočty!$AD$4:$AD$83,0),5)))</f>
        <v/>
      </c>
      <c r="I42" s="129" t="str">
        <f>IF($C42="","",IF(ISNA(MATCH(výpočty!$AP43,výpočty!$AD$4:$AD$83,0)),"",INDEX('ZPV Hlídky'!$D$3:$Q$82,MATCH(výpočty!$AP43,výpočty!$AD$4:$AD$83,0),6)))</f>
        <v/>
      </c>
      <c r="J42" s="129" t="str">
        <f>IF($C42="","",IF(ISNA(MATCH(výpočty!$AP43,výpočty!$AD$4:$AD$83,0)),"",INDEX('ZPV Hlídky'!$D$3:$Q$82,MATCH(výpočty!$AP43,výpočty!$AD$4:$AD$83,0),7)))</f>
        <v/>
      </c>
      <c r="K42" s="129" t="str">
        <f>IF($C42="","",IF(ISNA(MATCH(výpočty!$AP43,výpočty!$AD$4:$AD$83,0)),"",INDEX('ZPV Hlídky'!$D$3:$Q$82,MATCH(výpočty!$AP43,výpočty!$AD$4:$AD$83,0),8)))</f>
        <v/>
      </c>
      <c r="L42" s="129" t="str">
        <f>IF($C42="","",IF(ISNA(MATCH(výpočty!$AP43,výpočty!$AD$4:$AD$83,0)),"",INDEX('ZPV Hlídky'!$D$3:$Q$82,MATCH(výpočty!$AP43,výpočty!$AD$4:$AD$83,0),9)))</f>
        <v/>
      </c>
      <c r="M42" s="130" t="str">
        <f>IF($C42="","",IF(ISNA(MATCH(výpočty!$AP43,výpočty!$AD$4:$AD$83,0)),"",INDEX('ZPV Hlídky'!$D$3:$Q$82,MATCH(výpočty!$AP43,výpočty!$AD$4:$AD$83,0),10)))</f>
        <v/>
      </c>
      <c r="N42" s="131" t="str">
        <f>IF($C42="","",IF(ISNA(MATCH(výpočty!$AP43,výpočty!$AD$4:$AD$83,0)),"",INDEX('ZPV Hlídky'!$D$3:$Q$82,MATCH(výpočty!$AP43,výpočty!$AD$4:$AD$83,0),11)))</f>
        <v/>
      </c>
      <c r="O42" s="126" t="str">
        <f>IF($C42="","",IF(ISNA(MATCH(výpočty!$AP43,výpočty!$AD$4:$AD$83,0)),"",INDEX('ZPV Hlídky'!$D$3:$Q$82,MATCH(výpočty!$AP43,výpočty!$AD$4:$AD$83,0),12)))</f>
        <v/>
      </c>
      <c r="P42" s="132" t="str">
        <f>IF($C42="","",IF(ISNA(MATCH(výpočty!$AP43,výpočty!$AD$4:$AD$83,0)),"",INDEX('ZPV Hlídky'!$D$3:$Q$82,MATCH(výpočty!$AP43,výpočty!$AD$4:$AD$83,0),13)))</f>
        <v/>
      </c>
      <c r="Q42" s="125" t="str">
        <f>IF($C42="","",IF(ISNA(MATCH(výpočty!$AP43,výpočty!$AD$4:$AD$83,0)),"dnf",INDEX('ZPV Hlídky'!$D$3:$Q$82,MATCH(výpočty!$AP43,výpočty!$AD$4:$AD$83,0),14)))</f>
        <v/>
      </c>
      <c r="R42" s="220"/>
    </row>
    <row r="43" spans="1:18" x14ac:dyDescent="0.25">
      <c r="A43" s="218">
        <f>A41+1</f>
        <v>21</v>
      </c>
      <c r="B43" s="219" t="str">
        <f>IF(Celkové!B44="","",Celkové!B44)</f>
        <v/>
      </c>
      <c r="C43" s="77" t="str">
        <f>IF(B43="","","A")</f>
        <v/>
      </c>
      <c r="D43" s="117" t="str">
        <f>IF($C43="","",IF(ISNA(MATCH(výpočty!$AP44,výpočty!$AD$4:$AD$83,0)),"",INDEX('ZPV Hlídky'!$D$3:$Q$82,MATCH(výpočty!$AP44,výpočty!$AD$4:$AD$83,0),1)))</f>
        <v/>
      </c>
      <c r="E43" s="118" t="str">
        <f>IF($C43="","",IF(ISNA(MATCH(výpočty!$AP44,výpočty!$AD$4:$AD$83,0)),"",INDEX('ZPV Hlídky'!$D$3:$Q$82,MATCH(výpočty!$AP44,výpočty!$AD$4:$AD$83,0),2)))</f>
        <v/>
      </c>
      <c r="F43" s="119" t="str">
        <f>IF($C43="","",IF(ISNA(MATCH(výpočty!$AP44,výpočty!$AD$4:$AD$83,0)),"",INDEX('ZPV Hlídky'!$D$3:$Q$82,MATCH(výpočty!$AP44,výpočty!$AD$4:$AD$83,0),3)))</f>
        <v/>
      </c>
      <c r="G43" s="120" t="str">
        <f>IF($C43="","",IF(ISNA(MATCH(výpočty!$AP44,výpočty!$AD$4:$AD$83,0)),"",INDEX('ZPV Hlídky'!$D$3:$Q$82,MATCH(výpočty!$AP44,výpočty!$AD$4:$AD$83,0),4)))</f>
        <v/>
      </c>
      <c r="H43" s="121" t="str">
        <f>IF($C43="","",IF(ISNA(MATCH(výpočty!$AP44,výpočty!$AD$4:$AD$83,0)),"",INDEX('ZPV Hlídky'!$D$3:$Q$82,MATCH(výpočty!$AP44,výpočty!$AD$4:$AD$83,0),5)))</f>
        <v/>
      </c>
      <c r="I43" s="121" t="str">
        <f>IF($C43="","",IF(ISNA(MATCH(výpočty!$AP44,výpočty!$AD$4:$AD$83,0)),"",INDEX('ZPV Hlídky'!$D$3:$Q$82,MATCH(výpočty!$AP44,výpočty!$AD$4:$AD$83,0),6)))</f>
        <v/>
      </c>
      <c r="J43" s="121" t="str">
        <f>IF($C43="","",IF(ISNA(MATCH(výpočty!$AP44,výpočty!$AD$4:$AD$83,0)),"",INDEX('ZPV Hlídky'!$D$3:$Q$82,MATCH(výpočty!$AP44,výpočty!$AD$4:$AD$83,0),7)))</f>
        <v/>
      </c>
      <c r="K43" s="121" t="str">
        <f>IF($C43="","",IF(ISNA(MATCH(výpočty!$AP44,výpočty!$AD$4:$AD$83,0)),"",INDEX('ZPV Hlídky'!$D$3:$Q$82,MATCH(výpočty!$AP44,výpočty!$AD$4:$AD$83,0),8)))</f>
        <v/>
      </c>
      <c r="L43" s="121" t="str">
        <f>IF($C43="","",IF(ISNA(MATCH(výpočty!$AP44,výpočty!$AD$4:$AD$83,0)),"",INDEX('ZPV Hlídky'!$D$3:$Q$82,MATCH(výpočty!$AP44,výpočty!$AD$4:$AD$83,0),9)))</f>
        <v/>
      </c>
      <c r="M43" s="122" t="str">
        <f>IF($C43="","",IF(ISNA(MATCH(výpočty!$AP44,výpočty!$AD$4:$AD$83,0)),"",INDEX('ZPV Hlídky'!$D$3:$Q$82,MATCH(výpočty!$AP44,výpočty!$AD$4:$AD$83,0),10)))</f>
        <v/>
      </c>
      <c r="N43" s="123" t="str">
        <f>IF($C43="","",IF(ISNA(MATCH(výpočty!$AP44,výpočty!$AD$4:$AD$83,0)),"",INDEX('ZPV Hlídky'!$D$3:$Q$82,MATCH(výpočty!$AP44,výpočty!$AD$4:$AD$83,0),11)))</f>
        <v/>
      </c>
      <c r="O43" s="118" t="str">
        <f>IF($C43="","",IF(ISNA(MATCH(výpočty!$AP44,výpočty!$AD$4:$AD$83,0)),"",INDEX('ZPV Hlídky'!$D$3:$Q$82,MATCH(výpočty!$AP44,výpočty!$AD$4:$AD$83,0),12)))</f>
        <v/>
      </c>
      <c r="P43" s="124" t="str">
        <f>IF($C43="","",IF(ISNA(MATCH(výpočty!$AP44,výpočty!$AD$4:$AD$83,0)),"",INDEX('ZPV Hlídky'!$D$3:$Q$82,MATCH(výpočty!$AP44,výpočty!$AD$4:$AD$83,0),13)))</f>
        <v/>
      </c>
      <c r="Q43" s="117" t="str">
        <f>IF($C43="","",IF(ISNA(MATCH(výpočty!$AP44,výpočty!$AD$4:$AD$83,0)),"dnf",INDEX('ZPV Hlídky'!$D$3:$Q$82,MATCH(výpočty!$AP44,výpočty!$AD$4:$AD$83,0),14)))</f>
        <v/>
      </c>
      <c r="R43" s="220" t="str">
        <f>IF(B43="","",výpočty!AU44)</f>
        <v/>
      </c>
    </row>
    <row r="44" spans="1:18" x14ac:dyDescent="0.25">
      <c r="A44" s="218"/>
      <c r="B44" s="219"/>
      <c r="C44" s="79" t="str">
        <f>IF(B43="","","B")</f>
        <v/>
      </c>
      <c r="D44" s="125" t="str">
        <f>IF($C44="","",IF(ISNA(MATCH(výpočty!$AP45,výpočty!$AD$4:$AD$83,0)),"",INDEX('ZPV Hlídky'!$D$3:$Q$82,MATCH(výpočty!$AP45,výpočty!$AD$4:$AD$83,0),1)))</f>
        <v/>
      </c>
      <c r="E44" s="126" t="str">
        <f>IF($C44="","",IF(ISNA(MATCH(výpočty!$AP45,výpočty!$AD$4:$AD$83,0)),"",INDEX('ZPV Hlídky'!$D$3:$Q$82,MATCH(výpočty!$AP45,výpočty!$AD$4:$AD$83,0),2)))</f>
        <v/>
      </c>
      <c r="F44" s="127" t="str">
        <f>IF($C44="","",IF(ISNA(MATCH(výpočty!$AP45,výpočty!$AD$4:$AD$83,0)),"",INDEX('ZPV Hlídky'!$D$3:$Q$82,MATCH(výpočty!$AP45,výpočty!$AD$4:$AD$83,0),3)))</f>
        <v/>
      </c>
      <c r="G44" s="128" t="str">
        <f>IF($C44="","",IF(ISNA(MATCH(výpočty!$AP45,výpočty!$AD$4:$AD$83,0)),"",INDEX('ZPV Hlídky'!$D$3:$Q$82,MATCH(výpočty!$AP45,výpočty!$AD$4:$AD$83,0),4)))</f>
        <v/>
      </c>
      <c r="H44" s="129" t="str">
        <f>IF($C44="","",IF(ISNA(MATCH(výpočty!$AP45,výpočty!$AD$4:$AD$83,0)),"",INDEX('ZPV Hlídky'!$D$3:$Q$82,MATCH(výpočty!$AP45,výpočty!$AD$4:$AD$83,0),5)))</f>
        <v/>
      </c>
      <c r="I44" s="129" t="str">
        <f>IF($C44="","",IF(ISNA(MATCH(výpočty!$AP45,výpočty!$AD$4:$AD$83,0)),"",INDEX('ZPV Hlídky'!$D$3:$Q$82,MATCH(výpočty!$AP45,výpočty!$AD$4:$AD$83,0),6)))</f>
        <v/>
      </c>
      <c r="J44" s="129" t="str">
        <f>IF($C44="","",IF(ISNA(MATCH(výpočty!$AP45,výpočty!$AD$4:$AD$83,0)),"",INDEX('ZPV Hlídky'!$D$3:$Q$82,MATCH(výpočty!$AP45,výpočty!$AD$4:$AD$83,0),7)))</f>
        <v/>
      </c>
      <c r="K44" s="129" t="str">
        <f>IF($C44="","",IF(ISNA(MATCH(výpočty!$AP45,výpočty!$AD$4:$AD$83,0)),"",INDEX('ZPV Hlídky'!$D$3:$Q$82,MATCH(výpočty!$AP45,výpočty!$AD$4:$AD$83,0),8)))</f>
        <v/>
      </c>
      <c r="L44" s="129" t="str">
        <f>IF($C44="","",IF(ISNA(MATCH(výpočty!$AP45,výpočty!$AD$4:$AD$83,0)),"",INDEX('ZPV Hlídky'!$D$3:$Q$82,MATCH(výpočty!$AP45,výpočty!$AD$4:$AD$83,0),9)))</f>
        <v/>
      </c>
      <c r="M44" s="130" t="str">
        <f>IF($C44="","",IF(ISNA(MATCH(výpočty!$AP45,výpočty!$AD$4:$AD$83,0)),"",INDEX('ZPV Hlídky'!$D$3:$Q$82,MATCH(výpočty!$AP45,výpočty!$AD$4:$AD$83,0),10)))</f>
        <v/>
      </c>
      <c r="N44" s="131" t="str">
        <f>IF($C44="","",IF(ISNA(MATCH(výpočty!$AP45,výpočty!$AD$4:$AD$83,0)),"",INDEX('ZPV Hlídky'!$D$3:$Q$82,MATCH(výpočty!$AP45,výpočty!$AD$4:$AD$83,0),11)))</f>
        <v/>
      </c>
      <c r="O44" s="126" t="str">
        <f>IF($C44="","",IF(ISNA(MATCH(výpočty!$AP45,výpočty!$AD$4:$AD$83,0)),"",INDEX('ZPV Hlídky'!$D$3:$Q$82,MATCH(výpočty!$AP45,výpočty!$AD$4:$AD$83,0),12)))</f>
        <v/>
      </c>
      <c r="P44" s="132" t="str">
        <f>IF($C44="","",IF(ISNA(MATCH(výpočty!$AP45,výpočty!$AD$4:$AD$83,0)),"",INDEX('ZPV Hlídky'!$D$3:$Q$82,MATCH(výpočty!$AP45,výpočty!$AD$4:$AD$83,0),13)))</f>
        <v/>
      </c>
      <c r="Q44" s="125" t="str">
        <f>IF($C44="","",IF(ISNA(MATCH(výpočty!$AP45,výpočty!$AD$4:$AD$83,0)),"dnf",INDEX('ZPV Hlídky'!$D$3:$Q$82,MATCH(výpočty!$AP45,výpočty!$AD$4:$AD$83,0),14)))</f>
        <v/>
      </c>
      <c r="R44" s="220"/>
    </row>
    <row r="45" spans="1:18" x14ac:dyDescent="0.25">
      <c r="A45" s="218">
        <f>A43+1</f>
        <v>22</v>
      </c>
      <c r="B45" s="219" t="str">
        <f>IF(Celkové!B46="","",Celkové!B46)</f>
        <v/>
      </c>
      <c r="C45" s="77" t="str">
        <f>IF(B45="","","A")</f>
        <v/>
      </c>
      <c r="D45" s="117" t="str">
        <f>IF($C45="","",IF(ISNA(MATCH(výpočty!$AP46,výpočty!$AD$4:$AD$83,0)),"",INDEX('ZPV Hlídky'!$D$3:$Q$82,MATCH(výpočty!$AP46,výpočty!$AD$4:$AD$83,0),1)))</f>
        <v/>
      </c>
      <c r="E45" s="118" t="str">
        <f>IF($C45="","",IF(ISNA(MATCH(výpočty!$AP46,výpočty!$AD$4:$AD$83,0)),"",INDEX('ZPV Hlídky'!$D$3:$Q$82,MATCH(výpočty!$AP46,výpočty!$AD$4:$AD$83,0),2)))</f>
        <v/>
      </c>
      <c r="F45" s="119" t="str">
        <f>IF($C45="","",IF(ISNA(MATCH(výpočty!$AP46,výpočty!$AD$4:$AD$83,0)),"",INDEX('ZPV Hlídky'!$D$3:$Q$82,MATCH(výpočty!$AP46,výpočty!$AD$4:$AD$83,0),3)))</f>
        <v/>
      </c>
      <c r="G45" s="120" t="str">
        <f>IF($C45="","",IF(ISNA(MATCH(výpočty!$AP46,výpočty!$AD$4:$AD$83,0)),"",INDEX('ZPV Hlídky'!$D$3:$Q$82,MATCH(výpočty!$AP46,výpočty!$AD$4:$AD$83,0),4)))</f>
        <v/>
      </c>
      <c r="H45" s="121" t="str">
        <f>IF($C45="","",IF(ISNA(MATCH(výpočty!$AP46,výpočty!$AD$4:$AD$83,0)),"",INDEX('ZPV Hlídky'!$D$3:$Q$82,MATCH(výpočty!$AP46,výpočty!$AD$4:$AD$83,0),5)))</f>
        <v/>
      </c>
      <c r="I45" s="121" t="str">
        <f>IF($C45="","",IF(ISNA(MATCH(výpočty!$AP46,výpočty!$AD$4:$AD$83,0)),"",INDEX('ZPV Hlídky'!$D$3:$Q$82,MATCH(výpočty!$AP46,výpočty!$AD$4:$AD$83,0),6)))</f>
        <v/>
      </c>
      <c r="J45" s="121" t="str">
        <f>IF($C45="","",IF(ISNA(MATCH(výpočty!$AP46,výpočty!$AD$4:$AD$83,0)),"",INDEX('ZPV Hlídky'!$D$3:$Q$82,MATCH(výpočty!$AP46,výpočty!$AD$4:$AD$83,0),7)))</f>
        <v/>
      </c>
      <c r="K45" s="121" t="str">
        <f>IF($C45="","",IF(ISNA(MATCH(výpočty!$AP46,výpočty!$AD$4:$AD$83,0)),"",INDEX('ZPV Hlídky'!$D$3:$Q$82,MATCH(výpočty!$AP46,výpočty!$AD$4:$AD$83,0),8)))</f>
        <v/>
      </c>
      <c r="L45" s="121" t="str">
        <f>IF($C45="","",IF(ISNA(MATCH(výpočty!$AP46,výpočty!$AD$4:$AD$83,0)),"",INDEX('ZPV Hlídky'!$D$3:$Q$82,MATCH(výpočty!$AP46,výpočty!$AD$4:$AD$83,0),9)))</f>
        <v/>
      </c>
      <c r="M45" s="122" t="str">
        <f>IF($C45="","",IF(ISNA(MATCH(výpočty!$AP46,výpočty!$AD$4:$AD$83,0)),"",INDEX('ZPV Hlídky'!$D$3:$Q$82,MATCH(výpočty!$AP46,výpočty!$AD$4:$AD$83,0),10)))</f>
        <v/>
      </c>
      <c r="N45" s="123" t="str">
        <f>IF($C45="","",IF(ISNA(MATCH(výpočty!$AP46,výpočty!$AD$4:$AD$83,0)),"",INDEX('ZPV Hlídky'!$D$3:$Q$82,MATCH(výpočty!$AP46,výpočty!$AD$4:$AD$83,0),11)))</f>
        <v/>
      </c>
      <c r="O45" s="118" t="str">
        <f>IF($C45="","",IF(ISNA(MATCH(výpočty!$AP46,výpočty!$AD$4:$AD$83,0)),"",INDEX('ZPV Hlídky'!$D$3:$Q$82,MATCH(výpočty!$AP46,výpočty!$AD$4:$AD$83,0),12)))</f>
        <v/>
      </c>
      <c r="P45" s="124" t="str">
        <f>IF($C45="","",IF(ISNA(MATCH(výpočty!$AP46,výpočty!$AD$4:$AD$83,0)),"",INDEX('ZPV Hlídky'!$D$3:$Q$82,MATCH(výpočty!$AP46,výpočty!$AD$4:$AD$83,0),13)))</f>
        <v/>
      </c>
      <c r="Q45" s="117" t="str">
        <f>IF($C45="","",IF(ISNA(MATCH(výpočty!$AP46,výpočty!$AD$4:$AD$83,0)),"dnf",INDEX('ZPV Hlídky'!$D$3:$Q$82,MATCH(výpočty!$AP46,výpočty!$AD$4:$AD$83,0),14)))</f>
        <v/>
      </c>
      <c r="R45" s="220" t="str">
        <f>IF(B45="","",výpočty!AU46)</f>
        <v/>
      </c>
    </row>
    <row r="46" spans="1:18" x14ac:dyDescent="0.25">
      <c r="A46" s="218"/>
      <c r="B46" s="219"/>
      <c r="C46" s="79" t="str">
        <f>IF(B45="","","B")</f>
        <v/>
      </c>
      <c r="D46" s="125" t="str">
        <f>IF($C46="","",IF(ISNA(MATCH(výpočty!$AP47,výpočty!$AD$4:$AD$83,0)),"",INDEX('ZPV Hlídky'!$D$3:$Q$82,MATCH(výpočty!$AP47,výpočty!$AD$4:$AD$83,0),1)))</f>
        <v/>
      </c>
      <c r="E46" s="126" t="str">
        <f>IF($C46="","",IF(ISNA(MATCH(výpočty!$AP47,výpočty!$AD$4:$AD$83,0)),"",INDEX('ZPV Hlídky'!$D$3:$Q$82,MATCH(výpočty!$AP47,výpočty!$AD$4:$AD$83,0),2)))</f>
        <v/>
      </c>
      <c r="F46" s="127" t="str">
        <f>IF($C46="","",IF(ISNA(MATCH(výpočty!$AP47,výpočty!$AD$4:$AD$83,0)),"",INDEX('ZPV Hlídky'!$D$3:$Q$82,MATCH(výpočty!$AP47,výpočty!$AD$4:$AD$83,0),3)))</f>
        <v/>
      </c>
      <c r="G46" s="128" t="str">
        <f>IF($C46="","",IF(ISNA(MATCH(výpočty!$AP47,výpočty!$AD$4:$AD$83,0)),"",INDEX('ZPV Hlídky'!$D$3:$Q$82,MATCH(výpočty!$AP47,výpočty!$AD$4:$AD$83,0),4)))</f>
        <v/>
      </c>
      <c r="H46" s="129" t="str">
        <f>IF($C46="","",IF(ISNA(MATCH(výpočty!$AP47,výpočty!$AD$4:$AD$83,0)),"",INDEX('ZPV Hlídky'!$D$3:$Q$82,MATCH(výpočty!$AP47,výpočty!$AD$4:$AD$83,0),5)))</f>
        <v/>
      </c>
      <c r="I46" s="129" t="str">
        <f>IF($C46="","",IF(ISNA(MATCH(výpočty!$AP47,výpočty!$AD$4:$AD$83,0)),"",INDEX('ZPV Hlídky'!$D$3:$Q$82,MATCH(výpočty!$AP47,výpočty!$AD$4:$AD$83,0),6)))</f>
        <v/>
      </c>
      <c r="J46" s="129" t="str">
        <f>IF($C46="","",IF(ISNA(MATCH(výpočty!$AP47,výpočty!$AD$4:$AD$83,0)),"",INDEX('ZPV Hlídky'!$D$3:$Q$82,MATCH(výpočty!$AP47,výpočty!$AD$4:$AD$83,0),7)))</f>
        <v/>
      </c>
      <c r="K46" s="129" t="str">
        <f>IF($C46="","",IF(ISNA(MATCH(výpočty!$AP47,výpočty!$AD$4:$AD$83,0)),"",INDEX('ZPV Hlídky'!$D$3:$Q$82,MATCH(výpočty!$AP47,výpočty!$AD$4:$AD$83,0),8)))</f>
        <v/>
      </c>
      <c r="L46" s="129" t="str">
        <f>IF($C46="","",IF(ISNA(MATCH(výpočty!$AP47,výpočty!$AD$4:$AD$83,0)),"",INDEX('ZPV Hlídky'!$D$3:$Q$82,MATCH(výpočty!$AP47,výpočty!$AD$4:$AD$83,0),9)))</f>
        <v/>
      </c>
      <c r="M46" s="130" t="str">
        <f>IF($C46="","",IF(ISNA(MATCH(výpočty!$AP47,výpočty!$AD$4:$AD$83,0)),"",INDEX('ZPV Hlídky'!$D$3:$Q$82,MATCH(výpočty!$AP47,výpočty!$AD$4:$AD$83,0),10)))</f>
        <v/>
      </c>
      <c r="N46" s="131" t="str">
        <f>IF($C46="","",IF(ISNA(MATCH(výpočty!$AP47,výpočty!$AD$4:$AD$83,0)),"",INDEX('ZPV Hlídky'!$D$3:$Q$82,MATCH(výpočty!$AP47,výpočty!$AD$4:$AD$83,0),11)))</f>
        <v/>
      </c>
      <c r="O46" s="126" t="str">
        <f>IF($C46="","",IF(ISNA(MATCH(výpočty!$AP47,výpočty!$AD$4:$AD$83,0)),"",INDEX('ZPV Hlídky'!$D$3:$Q$82,MATCH(výpočty!$AP47,výpočty!$AD$4:$AD$83,0),12)))</f>
        <v/>
      </c>
      <c r="P46" s="132" t="str">
        <f>IF($C46="","",IF(ISNA(MATCH(výpočty!$AP47,výpočty!$AD$4:$AD$83,0)),"",INDEX('ZPV Hlídky'!$D$3:$Q$82,MATCH(výpočty!$AP47,výpočty!$AD$4:$AD$83,0),13)))</f>
        <v/>
      </c>
      <c r="Q46" s="125" t="str">
        <f>IF($C46="","",IF(ISNA(MATCH(výpočty!$AP47,výpočty!$AD$4:$AD$83,0)),"dnf",INDEX('ZPV Hlídky'!$D$3:$Q$82,MATCH(výpočty!$AP47,výpočty!$AD$4:$AD$83,0),14)))</f>
        <v/>
      </c>
      <c r="R46" s="220"/>
    </row>
    <row r="47" spans="1:18" x14ac:dyDescent="0.25">
      <c r="A47" s="218">
        <f>A45+1</f>
        <v>23</v>
      </c>
      <c r="B47" s="219" t="str">
        <f>IF(Celkové!B48="","",Celkové!B48)</f>
        <v/>
      </c>
      <c r="C47" s="77" t="str">
        <f>IF(B47="","","A")</f>
        <v/>
      </c>
      <c r="D47" s="117" t="str">
        <f>IF($C47="","",IF(ISNA(MATCH(výpočty!$AP48,výpočty!$AD$4:$AD$83,0)),"",INDEX('ZPV Hlídky'!$D$3:$Q$82,MATCH(výpočty!$AP48,výpočty!$AD$4:$AD$83,0),1)))</f>
        <v/>
      </c>
      <c r="E47" s="118" t="str">
        <f>IF($C47="","",IF(ISNA(MATCH(výpočty!$AP48,výpočty!$AD$4:$AD$83,0)),"",INDEX('ZPV Hlídky'!$D$3:$Q$82,MATCH(výpočty!$AP48,výpočty!$AD$4:$AD$83,0),2)))</f>
        <v/>
      </c>
      <c r="F47" s="119" t="str">
        <f>IF($C47="","",IF(ISNA(MATCH(výpočty!$AP48,výpočty!$AD$4:$AD$83,0)),"",INDEX('ZPV Hlídky'!$D$3:$Q$82,MATCH(výpočty!$AP48,výpočty!$AD$4:$AD$83,0),3)))</f>
        <v/>
      </c>
      <c r="G47" s="120" t="str">
        <f>IF($C47="","",IF(ISNA(MATCH(výpočty!$AP48,výpočty!$AD$4:$AD$83,0)),"",INDEX('ZPV Hlídky'!$D$3:$Q$82,MATCH(výpočty!$AP48,výpočty!$AD$4:$AD$83,0),4)))</f>
        <v/>
      </c>
      <c r="H47" s="121" t="str">
        <f>IF($C47="","",IF(ISNA(MATCH(výpočty!$AP48,výpočty!$AD$4:$AD$83,0)),"",INDEX('ZPV Hlídky'!$D$3:$Q$82,MATCH(výpočty!$AP48,výpočty!$AD$4:$AD$83,0),5)))</f>
        <v/>
      </c>
      <c r="I47" s="121" t="str">
        <f>IF($C47="","",IF(ISNA(MATCH(výpočty!$AP48,výpočty!$AD$4:$AD$83,0)),"",INDEX('ZPV Hlídky'!$D$3:$Q$82,MATCH(výpočty!$AP48,výpočty!$AD$4:$AD$83,0),6)))</f>
        <v/>
      </c>
      <c r="J47" s="121" t="str">
        <f>IF($C47="","",IF(ISNA(MATCH(výpočty!$AP48,výpočty!$AD$4:$AD$83,0)),"",INDEX('ZPV Hlídky'!$D$3:$Q$82,MATCH(výpočty!$AP48,výpočty!$AD$4:$AD$83,0),7)))</f>
        <v/>
      </c>
      <c r="K47" s="121" t="str">
        <f>IF($C47="","",IF(ISNA(MATCH(výpočty!$AP48,výpočty!$AD$4:$AD$83,0)),"",INDEX('ZPV Hlídky'!$D$3:$Q$82,MATCH(výpočty!$AP48,výpočty!$AD$4:$AD$83,0),8)))</f>
        <v/>
      </c>
      <c r="L47" s="121" t="str">
        <f>IF($C47="","",IF(ISNA(MATCH(výpočty!$AP48,výpočty!$AD$4:$AD$83,0)),"",INDEX('ZPV Hlídky'!$D$3:$Q$82,MATCH(výpočty!$AP48,výpočty!$AD$4:$AD$83,0),9)))</f>
        <v/>
      </c>
      <c r="M47" s="122" t="str">
        <f>IF($C47="","",IF(ISNA(MATCH(výpočty!$AP48,výpočty!$AD$4:$AD$83,0)),"",INDEX('ZPV Hlídky'!$D$3:$Q$82,MATCH(výpočty!$AP48,výpočty!$AD$4:$AD$83,0),10)))</f>
        <v/>
      </c>
      <c r="N47" s="123" t="str">
        <f>IF($C47="","",IF(ISNA(MATCH(výpočty!$AP48,výpočty!$AD$4:$AD$83,0)),"",INDEX('ZPV Hlídky'!$D$3:$Q$82,MATCH(výpočty!$AP48,výpočty!$AD$4:$AD$83,0),11)))</f>
        <v/>
      </c>
      <c r="O47" s="118" t="str">
        <f>IF($C47="","",IF(ISNA(MATCH(výpočty!$AP48,výpočty!$AD$4:$AD$83,0)),"",INDEX('ZPV Hlídky'!$D$3:$Q$82,MATCH(výpočty!$AP48,výpočty!$AD$4:$AD$83,0),12)))</f>
        <v/>
      </c>
      <c r="P47" s="124" t="str">
        <f>IF($C47="","",IF(ISNA(MATCH(výpočty!$AP48,výpočty!$AD$4:$AD$83,0)),"",INDEX('ZPV Hlídky'!$D$3:$Q$82,MATCH(výpočty!$AP48,výpočty!$AD$4:$AD$83,0),13)))</f>
        <v/>
      </c>
      <c r="Q47" s="117" t="str">
        <f>IF($C47="","",IF(ISNA(MATCH(výpočty!$AP48,výpočty!$AD$4:$AD$83,0)),"dnf",INDEX('ZPV Hlídky'!$D$3:$Q$82,MATCH(výpočty!$AP48,výpočty!$AD$4:$AD$83,0),14)))</f>
        <v/>
      </c>
      <c r="R47" s="220" t="str">
        <f>IF(B47="","",výpočty!AU48)</f>
        <v/>
      </c>
    </row>
    <row r="48" spans="1:18" x14ac:dyDescent="0.25">
      <c r="A48" s="218"/>
      <c r="B48" s="219"/>
      <c r="C48" s="79" t="str">
        <f>IF(B47="","","B")</f>
        <v/>
      </c>
      <c r="D48" s="125" t="str">
        <f>IF($C48="","",IF(ISNA(MATCH(výpočty!$AP49,výpočty!$AD$4:$AD$83,0)),"",INDEX('ZPV Hlídky'!$D$3:$Q$82,MATCH(výpočty!$AP49,výpočty!$AD$4:$AD$83,0),1)))</f>
        <v/>
      </c>
      <c r="E48" s="126" t="str">
        <f>IF($C48="","",IF(ISNA(MATCH(výpočty!$AP49,výpočty!$AD$4:$AD$83,0)),"",INDEX('ZPV Hlídky'!$D$3:$Q$82,MATCH(výpočty!$AP49,výpočty!$AD$4:$AD$83,0),2)))</f>
        <v/>
      </c>
      <c r="F48" s="127" t="str">
        <f>IF($C48="","",IF(ISNA(MATCH(výpočty!$AP49,výpočty!$AD$4:$AD$83,0)),"",INDEX('ZPV Hlídky'!$D$3:$Q$82,MATCH(výpočty!$AP49,výpočty!$AD$4:$AD$83,0),3)))</f>
        <v/>
      </c>
      <c r="G48" s="128" t="str">
        <f>IF($C48="","",IF(ISNA(MATCH(výpočty!$AP49,výpočty!$AD$4:$AD$83,0)),"",INDEX('ZPV Hlídky'!$D$3:$Q$82,MATCH(výpočty!$AP49,výpočty!$AD$4:$AD$83,0),4)))</f>
        <v/>
      </c>
      <c r="H48" s="129" t="str">
        <f>IF($C48="","",IF(ISNA(MATCH(výpočty!$AP49,výpočty!$AD$4:$AD$83,0)),"",INDEX('ZPV Hlídky'!$D$3:$Q$82,MATCH(výpočty!$AP49,výpočty!$AD$4:$AD$83,0),5)))</f>
        <v/>
      </c>
      <c r="I48" s="129" t="str">
        <f>IF($C48="","",IF(ISNA(MATCH(výpočty!$AP49,výpočty!$AD$4:$AD$83,0)),"",INDEX('ZPV Hlídky'!$D$3:$Q$82,MATCH(výpočty!$AP49,výpočty!$AD$4:$AD$83,0),6)))</f>
        <v/>
      </c>
      <c r="J48" s="129" t="str">
        <f>IF($C48="","",IF(ISNA(MATCH(výpočty!$AP49,výpočty!$AD$4:$AD$83,0)),"",INDEX('ZPV Hlídky'!$D$3:$Q$82,MATCH(výpočty!$AP49,výpočty!$AD$4:$AD$83,0),7)))</f>
        <v/>
      </c>
      <c r="K48" s="129" t="str">
        <f>IF($C48="","",IF(ISNA(MATCH(výpočty!$AP49,výpočty!$AD$4:$AD$83,0)),"",INDEX('ZPV Hlídky'!$D$3:$Q$82,MATCH(výpočty!$AP49,výpočty!$AD$4:$AD$83,0),8)))</f>
        <v/>
      </c>
      <c r="L48" s="129" t="str">
        <f>IF($C48="","",IF(ISNA(MATCH(výpočty!$AP49,výpočty!$AD$4:$AD$83,0)),"",INDEX('ZPV Hlídky'!$D$3:$Q$82,MATCH(výpočty!$AP49,výpočty!$AD$4:$AD$83,0),9)))</f>
        <v/>
      </c>
      <c r="M48" s="130" t="str">
        <f>IF($C48="","",IF(ISNA(MATCH(výpočty!$AP49,výpočty!$AD$4:$AD$83,0)),"",INDEX('ZPV Hlídky'!$D$3:$Q$82,MATCH(výpočty!$AP49,výpočty!$AD$4:$AD$83,0),10)))</f>
        <v/>
      </c>
      <c r="N48" s="131" t="str">
        <f>IF($C48="","",IF(ISNA(MATCH(výpočty!$AP49,výpočty!$AD$4:$AD$83,0)),"",INDEX('ZPV Hlídky'!$D$3:$Q$82,MATCH(výpočty!$AP49,výpočty!$AD$4:$AD$83,0),11)))</f>
        <v/>
      </c>
      <c r="O48" s="126" t="str">
        <f>IF($C48="","",IF(ISNA(MATCH(výpočty!$AP49,výpočty!$AD$4:$AD$83,0)),"",INDEX('ZPV Hlídky'!$D$3:$Q$82,MATCH(výpočty!$AP49,výpočty!$AD$4:$AD$83,0),12)))</f>
        <v/>
      </c>
      <c r="P48" s="132" t="str">
        <f>IF($C48="","",IF(ISNA(MATCH(výpočty!$AP49,výpočty!$AD$4:$AD$83,0)),"",INDEX('ZPV Hlídky'!$D$3:$Q$82,MATCH(výpočty!$AP49,výpočty!$AD$4:$AD$83,0),13)))</f>
        <v/>
      </c>
      <c r="Q48" s="125" t="str">
        <f>IF($C48="","",IF(ISNA(MATCH(výpočty!$AP49,výpočty!$AD$4:$AD$83,0)),"dnf",INDEX('ZPV Hlídky'!$D$3:$Q$82,MATCH(výpočty!$AP49,výpočty!$AD$4:$AD$83,0),14)))</f>
        <v/>
      </c>
      <c r="R48" s="220"/>
    </row>
    <row r="49" spans="1:18" x14ac:dyDescent="0.25">
      <c r="A49" s="218">
        <f>A47+1</f>
        <v>24</v>
      </c>
      <c r="B49" s="219" t="str">
        <f>IF(Celkové!B50="","",Celkové!B50)</f>
        <v/>
      </c>
      <c r="C49" s="77" t="str">
        <f>IF(B49="","","A")</f>
        <v/>
      </c>
      <c r="D49" s="117" t="str">
        <f>IF($C49="","",IF(ISNA(MATCH(výpočty!$AP50,výpočty!$AD$4:$AD$83,0)),"",INDEX('ZPV Hlídky'!$D$3:$Q$82,MATCH(výpočty!$AP50,výpočty!$AD$4:$AD$83,0),1)))</f>
        <v/>
      </c>
      <c r="E49" s="118" t="str">
        <f>IF($C49="","",IF(ISNA(MATCH(výpočty!$AP50,výpočty!$AD$4:$AD$83,0)),"",INDEX('ZPV Hlídky'!$D$3:$Q$82,MATCH(výpočty!$AP50,výpočty!$AD$4:$AD$83,0),2)))</f>
        <v/>
      </c>
      <c r="F49" s="119" t="str">
        <f>IF($C49="","",IF(ISNA(MATCH(výpočty!$AP50,výpočty!$AD$4:$AD$83,0)),"",INDEX('ZPV Hlídky'!$D$3:$Q$82,MATCH(výpočty!$AP50,výpočty!$AD$4:$AD$83,0),3)))</f>
        <v/>
      </c>
      <c r="G49" s="120" t="str">
        <f>IF($C49="","",IF(ISNA(MATCH(výpočty!$AP50,výpočty!$AD$4:$AD$83,0)),"",INDEX('ZPV Hlídky'!$D$3:$Q$82,MATCH(výpočty!$AP50,výpočty!$AD$4:$AD$83,0),4)))</f>
        <v/>
      </c>
      <c r="H49" s="121" t="str">
        <f>IF($C49="","",IF(ISNA(MATCH(výpočty!$AP50,výpočty!$AD$4:$AD$83,0)),"",INDEX('ZPV Hlídky'!$D$3:$Q$82,MATCH(výpočty!$AP50,výpočty!$AD$4:$AD$83,0),5)))</f>
        <v/>
      </c>
      <c r="I49" s="121" t="str">
        <f>IF($C49="","",IF(ISNA(MATCH(výpočty!$AP50,výpočty!$AD$4:$AD$83,0)),"",INDEX('ZPV Hlídky'!$D$3:$Q$82,MATCH(výpočty!$AP50,výpočty!$AD$4:$AD$83,0),6)))</f>
        <v/>
      </c>
      <c r="J49" s="121" t="str">
        <f>IF($C49="","",IF(ISNA(MATCH(výpočty!$AP50,výpočty!$AD$4:$AD$83,0)),"",INDEX('ZPV Hlídky'!$D$3:$Q$82,MATCH(výpočty!$AP50,výpočty!$AD$4:$AD$83,0),7)))</f>
        <v/>
      </c>
      <c r="K49" s="121" t="str">
        <f>IF($C49="","",IF(ISNA(MATCH(výpočty!$AP50,výpočty!$AD$4:$AD$83,0)),"",INDEX('ZPV Hlídky'!$D$3:$Q$82,MATCH(výpočty!$AP50,výpočty!$AD$4:$AD$83,0),8)))</f>
        <v/>
      </c>
      <c r="L49" s="121" t="str">
        <f>IF($C49="","",IF(ISNA(MATCH(výpočty!$AP50,výpočty!$AD$4:$AD$83,0)),"",INDEX('ZPV Hlídky'!$D$3:$Q$82,MATCH(výpočty!$AP50,výpočty!$AD$4:$AD$83,0),9)))</f>
        <v/>
      </c>
      <c r="M49" s="122" t="str">
        <f>IF($C49="","",IF(ISNA(MATCH(výpočty!$AP50,výpočty!$AD$4:$AD$83,0)),"",INDEX('ZPV Hlídky'!$D$3:$Q$82,MATCH(výpočty!$AP50,výpočty!$AD$4:$AD$83,0),10)))</f>
        <v/>
      </c>
      <c r="N49" s="123" t="str">
        <f>IF($C49="","",IF(ISNA(MATCH(výpočty!$AP50,výpočty!$AD$4:$AD$83,0)),"",INDEX('ZPV Hlídky'!$D$3:$Q$82,MATCH(výpočty!$AP50,výpočty!$AD$4:$AD$83,0),11)))</f>
        <v/>
      </c>
      <c r="O49" s="118" t="str">
        <f>IF($C49="","",IF(ISNA(MATCH(výpočty!$AP50,výpočty!$AD$4:$AD$83,0)),"",INDEX('ZPV Hlídky'!$D$3:$Q$82,MATCH(výpočty!$AP50,výpočty!$AD$4:$AD$83,0),12)))</f>
        <v/>
      </c>
      <c r="P49" s="124" t="str">
        <f>IF($C49="","",IF(ISNA(MATCH(výpočty!$AP50,výpočty!$AD$4:$AD$83,0)),"",INDEX('ZPV Hlídky'!$D$3:$Q$82,MATCH(výpočty!$AP50,výpočty!$AD$4:$AD$83,0),13)))</f>
        <v/>
      </c>
      <c r="Q49" s="117" t="str">
        <f>IF($C49="","",IF(ISNA(MATCH(výpočty!$AP50,výpočty!$AD$4:$AD$83,0)),"dnf",INDEX('ZPV Hlídky'!$D$3:$Q$82,MATCH(výpočty!$AP50,výpočty!$AD$4:$AD$83,0),14)))</f>
        <v/>
      </c>
      <c r="R49" s="220" t="str">
        <f>IF(B49="","",výpočty!AU50)</f>
        <v/>
      </c>
    </row>
    <row r="50" spans="1:18" x14ac:dyDescent="0.25">
      <c r="A50" s="218"/>
      <c r="B50" s="219"/>
      <c r="C50" s="79" t="str">
        <f>IF(B49="","","B")</f>
        <v/>
      </c>
      <c r="D50" s="125" t="str">
        <f>IF($C50="","",IF(ISNA(MATCH(výpočty!$AP51,výpočty!$AD$4:$AD$83,0)),"",INDEX('ZPV Hlídky'!$D$3:$Q$82,MATCH(výpočty!$AP51,výpočty!$AD$4:$AD$83,0),1)))</f>
        <v/>
      </c>
      <c r="E50" s="126" t="str">
        <f>IF($C50="","",IF(ISNA(MATCH(výpočty!$AP51,výpočty!$AD$4:$AD$83,0)),"",INDEX('ZPV Hlídky'!$D$3:$Q$82,MATCH(výpočty!$AP51,výpočty!$AD$4:$AD$83,0),2)))</f>
        <v/>
      </c>
      <c r="F50" s="127" t="str">
        <f>IF($C50="","",IF(ISNA(MATCH(výpočty!$AP51,výpočty!$AD$4:$AD$83,0)),"",INDEX('ZPV Hlídky'!$D$3:$Q$82,MATCH(výpočty!$AP51,výpočty!$AD$4:$AD$83,0),3)))</f>
        <v/>
      </c>
      <c r="G50" s="128" t="str">
        <f>IF($C50="","",IF(ISNA(MATCH(výpočty!$AP51,výpočty!$AD$4:$AD$83,0)),"",INDEX('ZPV Hlídky'!$D$3:$Q$82,MATCH(výpočty!$AP51,výpočty!$AD$4:$AD$83,0),4)))</f>
        <v/>
      </c>
      <c r="H50" s="129" t="str">
        <f>IF($C50="","",IF(ISNA(MATCH(výpočty!$AP51,výpočty!$AD$4:$AD$83,0)),"",INDEX('ZPV Hlídky'!$D$3:$Q$82,MATCH(výpočty!$AP51,výpočty!$AD$4:$AD$83,0),5)))</f>
        <v/>
      </c>
      <c r="I50" s="129" t="str">
        <f>IF($C50="","",IF(ISNA(MATCH(výpočty!$AP51,výpočty!$AD$4:$AD$83,0)),"",INDEX('ZPV Hlídky'!$D$3:$Q$82,MATCH(výpočty!$AP51,výpočty!$AD$4:$AD$83,0),6)))</f>
        <v/>
      </c>
      <c r="J50" s="129" t="str">
        <f>IF($C50="","",IF(ISNA(MATCH(výpočty!$AP51,výpočty!$AD$4:$AD$83,0)),"",INDEX('ZPV Hlídky'!$D$3:$Q$82,MATCH(výpočty!$AP51,výpočty!$AD$4:$AD$83,0),7)))</f>
        <v/>
      </c>
      <c r="K50" s="129" t="str">
        <f>IF($C50="","",IF(ISNA(MATCH(výpočty!$AP51,výpočty!$AD$4:$AD$83,0)),"",INDEX('ZPV Hlídky'!$D$3:$Q$82,MATCH(výpočty!$AP51,výpočty!$AD$4:$AD$83,0),8)))</f>
        <v/>
      </c>
      <c r="L50" s="129" t="str">
        <f>IF($C50="","",IF(ISNA(MATCH(výpočty!$AP51,výpočty!$AD$4:$AD$83,0)),"",INDEX('ZPV Hlídky'!$D$3:$Q$82,MATCH(výpočty!$AP51,výpočty!$AD$4:$AD$83,0),9)))</f>
        <v/>
      </c>
      <c r="M50" s="130" t="str">
        <f>IF($C50="","",IF(ISNA(MATCH(výpočty!$AP51,výpočty!$AD$4:$AD$83,0)),"",INDEX('ZPV Hlídky'!$D$3:$Q$82,MATCH(výpočty!$AP51,výpočty!$AD$4:$AD$83,0),10)))</f>
        <v/>
      </c>
      <c r="N50" s="131" t="str">
        <f>IF($C50="","",IF(ISNA(MATCH(výpočty!$AP51,výpočty!$AD$4:$AD$83,0)),"",INDEX('ZPV Hlídky'!$D$3:$Q$82,MATCH(výpočty!$AP51,výpočty!$AD$4:$AD$83,0),11)))</f>
        <v/>
      </c>
      <c r="O50" s="126" t="str">
        <f>IF($C50="","",IF(ISNA(MATCH(výpočty!$AP51,výpočty!$AD$4:$AD$83,0)),"",INDEX('ZPV Hlídky'!$D$3:$Q$82,MATCH(výpočty!$AP51,výpočty!$AD$4:$AD$83,0),12)))</f>
        <v/>
      </c>
      <c r="P50" s="132" t="str">
        <f>IF($C50="","",IF(ISNA(MATCH(výpočty!$AP51,výpočty!$AD$4:$AD$83,0)),"",INDEX('ZPV Hlídky'!$D$3:$Q$82,MATCH(výpočty!$AP51,výpočty!$AD$4:$AD$83,0),13)))</f>
        <v/>
      </c>
      <c r="Q50" s="125" t="str">
        <f>IF($C50="","",IF(ISNA(MATCH(výpočty!$AP51,výpočty!$AD$4:$AD$83,0)),"dnf",INDEX('ZPV Hlídky'!$D$3:$Q$82,MATCH(výpočty!$AP51,výpočty!$AD$4:$AD$83,0),14)))</f>
        <v/>
      </c>
      <c r="R50" s="220"/>
    </row>
    <row r="51" spans="1:18" x14ac:dyDescent="0.25">
      <c r="A51" s="218">
        <f>A49+1</f>
        <v>25</v>
      </c>
      <c r="B51" s="219" t="str">
        <f>IF(Celkové!B52="","",Celkové!B52)</f>
        <v/>
      </c>
      <c r="C51" s="77" t="str">
        <f>IF(B51="","","A")</f>
        <v/>
      </c>
      <c r="D51" s="117" t="str">
        <f>IF($C51="","",IF(ISNA(MATCH(výpočty!$AP52,výpočty!$AD$4:$AD$83,0)),"",INDEX('ZPV Hlídky'!$D$3:$Q$82,MATCH(výpočty!$AP52,výpočty!$AD$4:$AD$83,0),1)))</f>
        <v/>
      </c>
      <c r="E51" s="118" t="str">
        <f>IF($C51="","",IF(ISNA(MATCH(výpočty!$AP52,výpočty!$AD$4:$AD$83,0)),"",INDEX('ZPV Hlídky'!$D$3:$Q$82,MATCH(výpočty!$AP52,výpočty!$AD$4:$AD$83,0),2)))</f>
        <v/>
      </c>
      <c r="F51" s="119" t="str">
        <f>IF($C51="","",IF(ISNA(MATCH(výpočty!$AP52,výpočty!$AD$4:$AD$83,0)),"",INDEX('ZPV Hlídky'!$D$3:$Q$82,MATCH(výpočty!$AP52,výpočty!$AD$4:$AD$83,0),3)))</f>
        <v/>
      </c>
      <c r="G51" s="120" t="str">
        <f>IF($C51="","",IF(ISNA(MATCH(výpočty!$AP52,výpočty!$AD$4:$AD$83,0)),"",INDEX('ZPV Hlídky'!$D$3:$Q$82,MATCH(výpočty!$AP52,výpočty!$AD$4:$AD$83,0),4)))</f>
        <v/>
      </c>
      <c r="H51" s="121" t="str">
        <f>IF($C51="","",IF(ISNA(MATCH(výpočty!$AP52,výpočty!$AD$4:$AD$83,0)),"",INDEX('ZPV Hlídky'!$D$3:$Q$82,MATCH(výpočty!$AP52,výpočty!$AD$4:$AD$83,0),5)))</f>
        <v/>
      </c>
      <c r="I51" s="121" t="str">
        <f>IF($C51="","",IF(ISNA(MATCH(výpočty!$AP52,výpočty!$AD$4:$AD$83,0)),"",INDEX('ZPV Hlídky'!$D$3:$Q$82,MATCH(výpočty!$AP52,výpočty!$AD$4:$AD$83,0),6)))</f>
        <v/>
      </c>
      <c r="J51" s="121" t="str">
        <f>IF($C51="","",IF(ISNA(MATCH(výpočty!$AP52,výpočty!$AD$4:$AD$83,0)),"",INDEX('ZPV Hlídky'!$D$3:$Q$82,MATCH(výpočty!$AP52,výpočty!$AD$4:$AD$83,0),7)))</f>
        <v/>
      </c>
      <c r="K51" s="121" t="str">
        <f>IF($C51="","",IF(ISNA(MATCH(výpočty!$AP52,výpočty!$AD$4:$AD$83,0)),"",INDEX('ZPV Hlídky'!$D$3:$Q$82,MATCH(výpočty!$AP52,výpočty!$AD$4:$AD$83,0),8)))</f>
        <v/>
      </c>
      <c r="L51" s="121" t="str">
        <f>IF($C51="","",IF(ISNA(MATCH(výpočty!$AP52,výpočty!$AD$4:$AD$83,0)),"",INDEX('ZPV Hlídky'!$D$3:$Q$82,MATCH(výpočty!$AP52,výpočty!$AD$4:$AD$83,0),9)))</f>
        <v/>
      </c>
      <c r="M51" s="122" t="str">
        <f>IF($C51="","",IF(ISNA(MATCH(výpočty!$AP52,výpočty!$AD$4:$AD$83,0)),"",INDEX('ZPV Hlídky'!$D$3:$Q$82,MATCH(výpočty!$AP52,výpočty!$AD$4:$AD$83,0),10)))</f>
        <v/>
      </c>
      <c r="N51" s="123" t="str">
        <f>IF($C51="","",IF(ISNA(MATCH(výpočty!$AP52,výpočty!$AD$4:$AD$83,0)),"",INDEX('ZPV Hlídky'!$D$3:$Q$82,MATCH(výpočty!$AP52,výpočty!$AD$4:$AD$83,0),11)))</f>
        <v/>
      </c>
      <c r="O51" s="118" t="str">
        <f>IF($C51="","",IF(ISNA(MATCH(výpočty!$AP52,výpočty!$AD$4:$AD$83,0)),"",INDEX('ZPV Hlídky'!$D$3:$Q$82,MATCH(výpočty!$AP52,výpočty!$AD$4:$AD$83,0),12)))</f>
        <v/>
      </c>
      <c r="P51" s="124" t="str">
        <f>IF($C51="","",IF(ISNA(MATCH(výpočty!$AP52,výpočty!$AD$4:$AD$83,0)),"",INDEX('ZPV Hlídky'!$D$3:$Q$82,MATCH(výpočty!$AP52,výpočty!$AD$4:$AD$83,0),13)))</f>
        <v/>
      </c>
      <c r="Q51" s="117" t="str">
        <f>IF($C51="","",IF(ISNA(MATCH(výpočty!$AP52,výpočty!$AD$4:$AD$83,0)),"dnf",INDEX('ZPV Hlídky'!$D$3:$Q$82,MATCH(výpočty!$AP52,výpočty!$AD$4:$AD$83,0),14)))</f>
        <v/>
      </c>
      <c r="R51" s="220" t="str">
        <f>IF(B51="","",výpočty!AU52)</f>
        <v/>
      </c>
    </row>
    <row r="52" spans="1:18" x14ac:dyDescent="0.25">
      <c r="A52" s="218"/>
      <c r="B52" s="219"/>
      <c r="C52" s="79" t="str">
        <f>IF(B51="","","B")</f>
        <v/>
      </c>
      <c r="D52" s="125" t="str">
        <f>IF($C52="","",IF(ISNA(MATCH(výpočty!$AP53,výpočty!$AD$4:$AD$83,0)),"",INDEX('ZPV Hlídky'!$D$3:$Q$82,MATCH(výpočty!$AP53,výpočty!$AD$4:$AD$83,0),1)))</f>
        <v/>
      </c>
      <c r="E52" s="126" t="str">
        <f>IF($C52="","",IF(ISNA(MATCH(výpočty!$AP53,výpočty!$AD$4:$AD$83,0)),"",INDEX('ZPV Hlídky'!$D$3:$Q$82,MATCH(výpočty!$AP53,výpočty!$AD$4:$AD$83,0),2)))</f>
        <v/>
      </c>
      <c r="F52" s="127" t="str">
        <f>IF($C52="","",IF(ISNA(MATCH(výpočty!$AP53,výpočty!$AD$4:$AD$83,0)),"",INDEX('ZPV Hlídky'!$D$3:$Q$82,MATCH(výpočty!$AP53,výpočty!$AD$4:$AD$83,0),3)))</f>
        <v/>
      </c>
      <c r="G52" s="128" t="str">
        <f>IF($C52="","",IF(ISNA(MATCH(výpočty!$AP53,výpočty!$AD$4:$AD$83,0)),"",INDEX('ZPV Hlídky'!$D$3:$Q$82,MATCH(výpočty!$AP53,výpočty!$AD$4:$AD$83,0),4)))</f>
        <v/>
      </c>
      <c r="H52" s="129" t="str">
        <f>IF($C52="","",IF(ISNA(MATCH(výpočty!$AP53,výpočty!$AD$4:$AD$83,0)),"",INDEX('ZPV Hlídky'!$D$3:$Q$82,MATCH(výpočty!$AP53,výpočty!$AD$4:$AD$83,0),5)))</f>
        <v/>
      </c>
      <c r="I52" s="129" t="str">
        <f>IF($C52="","",IF(ISNA(MATCH(výpočty!$AP53,výpočty!$AD$4:$AD$83,0)),"",INDEX('ZPV Hlídky'!$D$3:$Q$82,MATCH(výpočty!$AP53,výpočty!$AD$4:$AD$83,0),6)))</f>
        <v/>
      </c>
      <c r="J52" s="129" t="str">
        <f>IF($C52="","",IF(ISNA(MATCH(výpočty!$AP53,výpočty!$AD$4:$AD$83,0)),"",INDEX('ZPV Hlídky'!$D$3:$Q$82,MATCH(výpočty!$AP53,výpočty!$AD$4:$AD$83,0),7)))</f>
        <v/>
      </c>
      <c r="K52" s="129" t="str">
        <f>IF($C52="","",IF(ISNA(MATCH(výpočty!$AP53,výpočty!$AD$4:$AD$83,0)),"",INDEX('ZPV Hlídky'!$D$3:$Q$82,MATCH(výpočty!$AP53,výpočty!$AD$4:$AD$83,0),8)))</f>
        <v/>
      </c>
      <c r="L52" s="129" t="str">
        <f>IF($C52="","",IF(ISNA(MATCH(výpočty!$AP53,výpočty!$AD$4:$AD$83,0)),"",INDEX('ZPV Hlídky'!$D$3:$Q$82,MATCH(výpočty!$AP53,výpočty!$AD$4:$AD$83,0),9)))</f>
        <v/>
      </c>
      <c r="M52" s="130" t="str">
        <f>IF($C52="","",IF(ISNA(MATCH(výpočty!$AP53,výpočty!$AD$4:$AD$83,0)),"",INDEX('ZPV Hlídky'!$D$3:$Q$82,MATCH(výpočty!$AP53,výpočty!$AD$4:$AD$83,0),10)))</f>
        <v/>
      </c>
      <c r="N52" s="131" t="str">
        <f>IF($C52="","",IF(ISNA(MATCH(výpočty!$AP53,výpočty!$AD$4:$AD$83,0)),"",INDEX('ZPV Hlídky'!$D$3:$Q$82,MATCH(výpočty!$AP53,výpočty!$AD$4:$AD$83,0),11)))</f>
        <v/>
      </c>
      <c r="O52" s="126" t="str">
        <f>IF($C52="","",IF(ISNA(MATCH(výpočty!$AP53,výpočty!$AD$4:$AD$83,0)),"",INDEX('ZPV Hlídky'!$D$3:$Q$82,MATCH(výpočty!$AP53,výpočty!$AD$4:$AD$83,0),12)))</f>
        <v/>
      </c>
      <c r="P52" s="132" t="str">
        <f>IF($C52="","",IF(ISNA(MATCH(výpočty!$AP53,výpočty!$AD$4:$AD$83,0)),"",INDEX('ZPV Hlídky'!$D$3:$Q$82,MATCH(výpočty!$AP53,výpočty!$AD$4:$AD$83,0),13)))</f>
        <v/>
      </c>
      <c r="Q52" s="125" t="str">
        <f>IF($C52="","",IF(ISNA(MATCH(výpočty!$AP53,výpočty!$AD$4:$AD$83,0)),"dnf",INDEX('ZPV Hlídky'!$D$3:$Q$82,MATCH(výpočty!$AP53,výpočty!$AD$4:$AD$83,0),14)))</f>
        <v/>
      </c>
      <c r="R52" s="220"/>
    </row>
    <row r="53" spans="1:18" x14ac:dyDescent="0.25">
      <c r="A53" s="218">
        <f>A51+1</f>
        <v>26</v>
      </c>
      <c r="B53" s="219" t="str">
        <f>IF(Celkové!B54="","",Celkové!B54)</f>
        <v/>
      </c>
      <c r="C53" s="77" t="str">
        <f>IF(B53="","","A")</f>
        <v/>
      </c>
      <c r="D53" s="117" t="str">
        <f>IF($C53="","",IF(ISNA(MATCH(výpočty!$AP54,výpočty!$AD$4:$AD$83,0)),"",INDEX('ZPV Hlídky'!$D$3:$Q$82,MATCH(výpočty!$AP54,výpočty!$AD$4:$AD$83,0),1)))</f>
        <v/>
      </c>
      <c r="E53" s="118" t="str">
        <f>IF($C53="","",IF(ISNA(MATCH(výpočty!$AP54,výpočty!$AD$4:$AD$83,0)),"",INDEX('ZPV Hlídky'!$D$3:$Q$82,MATCH(výpočty!$AP54,výpočty!$AD$4:$AD$83,0),2)))</f>
        <v/>
      </c>
      <c r="F53" s="119" t="str">
        <f>IF($C53="","",IF(ISNA(MATCH(výpočty!$AP54,výpočty!$AD$4:$AD$83,0)),"",INDEX('ZPV Hlídky'!$D$3:$Q$82,MATCH(výpočty!$AP54,výpočty!$AD$4:$AD$83,0),3)))</f>
        <v/>
      </c>
      <c r="G53" s="120" t="str">
        <f>IF($C53="","",IF(ISNA(MATCH(výpočty!$AP54,výpočty!$AD$4:$AD$83,0)),"",INDEX('ZPV Hlídky'!$D$3:$Q$82,MATCH(výpočty!$AP54,výpočty!$AD$4:$AD$83,0),4)))</f>
        <v/>
      </c>
      <c r="H53" s="121" t="str">
        <f>IF($C53="","",IF(ISNA(MATCH(výpočty!$AP54,výpočty!$AD$4:$AD$83,0)),"",INDEX('ZPV Hlídky'!$D$3:$Q$82,MATCH(výpočty!$AP54,výpočty!$AD$4:$AD$83,0),5)))</f>
        <v/>
      </c>
      <c r="I53" s="121" t="str">
        <f>IF($C53="","",IF(ISNA(MATCH(výpočty!$AP54,výpočty!$AD$4:$AD$83,0)),"",INDEX('ZPV Hlídky'!$D$3:$Q$82,MATCH(výpočty!$AP54,výpočty!$AD$4:$AD$83,0),6)))</f>
        <v/>
      </c>
      <c r="J53" s="121" t="str">
        <f>IF($C53="","",IF(ISNA(MATCH(výpočty!$AP54,výpočty!$AD$4:$AD$83,0)),"",INDEX('ZPV Hlídky'!$D$3:$Q$82,MATCH(výpočty!$AP54,výpočty!$AD$4:$AD$83,0),7)))</f>
        <v/>
      </c>
      <c r="K53" s="121" t="str">
        <f>IF($C53="","",IF(ISNA(MATCH(výpočty!$AP54,výpočty!$AD$4:$AD$83,0)),"",INDEX('ZPV Hlídky'!$D$3:$Q$82,MATCH(výpočty!$AP54,výpočty!$AD$4:$AD$83,0),8)))</f>
        <v/>
      </c>
      <c r="L53" s="121" t="str">
        <f>IF($C53="","",IF(ISNA(MATCH(výpočty!$AP54,výpočty!$AD$4:$AD$83,0)),"",INDEX('ZPV Hlídky'!$D$3:$Q$82,MATCH(výpočty!$AP54,výpočty!$AD$4:$AD$83,0),9)))</f>
        <v/>
      </c>
      <c r="M53" s="122" t="str">
        <f>IF($C53="","",IF(ISNA(MATCH(výpočty!$AP54,výpočty!$AD$4:$AD$83,0)),"",INDEX('ZPV Hlídky'!$D$3:$Q$82,MATCH(výpočty!$AP54,výpočty!$AD$4:$AD$83,0),10)))</f>
        <v/>
      </c>
      <c r="N53" s="123" t="str">
        <f>IF($C53="","",IF(ISNA(MATCH(výpočty!$AP54,výpočty!$AD$4:$AD$83,0)),"",INDEX('ZPV Hlídky'!$D$3:$Q$82,MATCH(výpočty!$AP54,výpočty!$AD$4:$AD$83,0),11)))</f>
        <v/>
      </c>
      <c r="O53" s="118" t="str">
        <f>IF($C53="","",IF(ISNA(MATCH(výpočty!$AP54,výpočty!$AD$4:$AD$83,0)),"",INDEX('ZPV Hlídky'!$D$3:$Q$82,MATCH(výpočty!$AP54,výpočty!$AD$4:$AD$83,0),12)))</f>
        <v/>
      </c>
      <c r="P53" s="124" t="str">
        <f>IF($C53="","",IF(ISNA(MATCH(výpočty!$AP54,výpočty!$AD$4:$AD$83,0)),"",INDEX('ZPV Hlídky'!$D$3:$Q$82,MATCH(výpočty!$AP54,výpočty!$AD$4:$AD$83,0),13)))</f>
        <v/>
      </c>
      <c r="Q53" s="117" t="str">
        <f>IF($C53="","",IF(ISNA(MATCH(výpočty!$AP54,výpočty!$AD$4:$AD$83,0)),"dnf",INDEX('ZPV Hlídky'!$D$3:$Q$82,MATCH(výpočty!$AP54,výpočty!$AD$4:$AD$83,0),14)))</f>
        <v/>
      </c>
      <c r="R53" s="220" t="str">
        <f>IF(B53="","",výpočty!AU54)</f>
        <v/>
      </c>
    </row>
    <row r="54" spans="1:18" x14ac:dyDescent="0.25">
      <c r="A54" s="218"/>
      <c r="B54" s="219"/>
      <c r="C54" s="79" t="str">
        <f>IF(B53="","","B")</f>
        <v/>
      </c>
      <c r="D54" s="125" t="str">
        <f>IF($C54="","",IF(ISNA(MATCH(výpočty!$AP55,výpočty!$AD$4:$AD$83,0)),"",INDEX('ZPV Hlídky'!$D$3:$Q$82,MATCH(výpočty!$AP55,výpočty!$AD$4:$AD$83,0),1)))</f>
        <v/>
      </c>
      <c r="E54" s="126" t="str">
        <f>IF($C54="","",IF(ISNA(MATCH(výpočty!$AP55,výpočty!$AD$4:$AD$83,0)),"",INDEX('ZPV Hlídky'!$D$3:$Q$82,MATCH(výpočty!$AP55,výpočty!$AD$4:$AD$83,0),2)))</f>
        <v/>
      </c>
      <c r="F54" s="127" t="str">
        <f>IF($C54="","",IF(ISNA(MATCH(výpočty!$AP55,výpočty!$AD$4:$AD$83,0)),"",INDEX('ZPV Hlídky'!$D$3:$Q$82,MATCH(výpočty!$AP55,výpočty!$AD$4:$AD$83,0),3)))</f>
        <v/>
      </c>
      <c r="G54" s="128" t="str">
        <f>IF($C54="","",IF(ISNA(MATCH(výpočty!$AP55,výpočty!$AD$4:$AD$83,0)),"",INDEX('ZPV Hlídky'!$D$3:$Q$82,MATCH(výpočty!$AP55,výpočty!$AD$4:$AD$83,0),4)))</f>
        <v/>
      </c>
      <c r="H54" s="129" t="str">
        <f>IF($C54="","",IF(ISNA(MATCH(výpočty!$AP55,výpočty!$AD$4:$AD$83,0)),"",INDEX('ZPV Hlídky'!$D$3:$Q$82,MATCH(výpočty!$AP55,výpočty!$AD$4:$AD$83,0),5)))</f>
        <v/>
      </c>
      <c r="I54" s="129" t="str">
        <f>IF($C54="","",IF(ISNA(MATCH(výpočty!$AP55,výpočty!$AD$4:$AD$83,0)),"",INDEX('ZPV Hlídky'!$D$3:$Q$82,MATCH(výpočty!$AP55,výpočty!$AD$4:$AD$83,0),6)))</f>
        <v/>
      </c>
      <c r="J54" s="129" t="str">
        <f>IF($C54="","",IF(ISNA(MATCH(výpočty!$AP55,výpočty!$AD$4:$AD$83,0)),"",INDEX('ZPV Hlídky'!$D$3:$Q$82,MATCH(výpočty!$AP55,výpočty!$AD$4:$AD$83,0),7)))</f>
        <v/>
      </c>
      <c r="K54" s="129" t="str">
        <f>IF($C54="","",IF(ISNA(MATCH(výpočty!$AP55,výpočty!$AD$4:$AD$83,0)),"",INDEX('ZPV Hlídky'!$D$3:$Q$82,MATCH(výpočty!$AP55,výpočty!$AD$4:$AD$83,0),8)))</f>
        <v/>
      </c>
      <c r="L54" s="129" t="str">
        <f>IF($C54="","",IF(ISNA(MATCH(výpočty!$AP55,výpočty!$AD$4:$AD$83,0)),"",INDEX('ZPV Hlídky'!$D$3:$Q$82,MATCH(výpočty!$AP55,výpočty!$AD$4:$AD$83,0),9)))</f>
        <v/>
      </c>
      <c r="M54" s="130" t="str">
        <f>IF($C54="","",IF(ISNA(MATCH(výpočty!$AP55,výpočty!$AD$4:$AD$83,0)),"",INDEX('ZPV Hlídky'!$D$3:$Q$82,MATCH(výpočty!$AP55,výpočty!$AD$4:$AD$83,0),10)))</f>
        <v/>
      </c>
      <c r="N54" s="131" t="str">
        <f>IF($C54="","",IF(ISNA(MATCH(výpočty!$AP55,výpočty!$AD$4:$AD$83,0)),"",INDEX('ZPV Hlídky'!$D$3:$Q$82,MATCH(výpočty!$AP55,výpočty!$AD$4:$AD$83,0),11)))</f>
        <v/>
      </c>
      <c r="O54" s="126" t="str">
        <f>IF($C54="","",IF(ISNA(MATCH(výpočty!$AP55,výpočty!$AD$4:$AD$83,0)),"",INDEX('ZPV Hlídky'!$D$3:$Q$82,MATCH(výpočty!$AP55,výpočty!$AD$4:$AD$83,0),12)))</f>
        <v/>
      </c>
      <c r="P54" s="132" t="str">
        <f>IF($C54="","",IF(ISNA(MATCH(výpočty!$AP55,výpočty!$AD$4:$AD$83,0)),"",INDEX('ZPV Hlídky'!$D$3:$Q$82,MATCH(výpočty!$AP55,výpočty!$AD$4:$AD$83,0),13)))</f>
        <v/>
      </c>
      <c r="Q54" s="125" t="str">
        <f>IF($C54="","",IF(ISNA(MATCH(výpočty!$AP55,výpočty!$AD$4:$AD$83,0)),"dnf",INDEX('ZPV Hlídky'!$D$3:$Q$82,MATCH(výpočty!$AP55,výpočty!$AD$4:$AD$83,0),14)))</f>
        <v/>
      </c>
      <c r="R54" s="220"/>
    </row>
    <row r="55" spans="1:18" x14ac:dyDescent="0.25">
      <c r="A55" s="218">
        <f>A53+1</f>
        <v>27</v>
      </c>
      <c r="B55" s="219" t="str">
        <f>IF(Celkové!B56="","",Celkové!B56)</f>
        <v/>
      </c>
      <c r="C55" s="77" t="str">
        <f>IF(B55="","","A")</f>
        <v/>
      </c>
      <c r="D55" s="117" t="str">
        <f>IF($C55="","",IF(ISNA(MATCH(výpočty!$AP56,výpočty!$AD$4:$AD$83,0)),"",INDEX('ZPV Hlídky'!$D$3:$Q$82,MATCH(výpočty!$AP56,výpočty!$AD$4:$AD$83,0),1)))</f>
        <v/>
      </c>
      <c r="E55" s="118" t="str">
        <f>IF($C55="","",IF(ISNA(MATCH(výpočty!$AP56,výpočty!$AD$4:$AD$83,0)),"",INDEX('ZPV Hlídky'!$D$3:$Q$82,MATCH(výpočty!$AP56,výpočty!$AD$4:$AD$83,0),2)))</f>
        <v/>
      </c>
      <c r="F55" s="119" t="str">
        <f>IF($C55="","",IF(ISNA(MATCH(výpočty!$AP56,výpočty!$AD$4:$AD$83,0)),"",INDEX('ZPV Hlídky'!$D$3:$Q$82,MATCH(výpočty!$AP56,výpočty!$AD$4:$AD$83,0),3)))</f>
        <v/>
      </c>
      <c r="G55" s="120" t="str">
        <f>IF($C55="","",IF(ISNA(MATCH(výpočty!$AP56,výpočty!$AD$4:$AD$83,0)),"",INDEX('ZPV Hlídky'!$D$3:$Q$82,MATCH(výpočty!$AP56,výpočty!$AD$4:$AD$83,0),4)))</f>
        <v/>
      </c>
      <c r="H55" s="121" t="str">
        <f>IF($C55="","",IF(ISNA(MATCH(výpočty!$AP56,výpočty!$AD$4:$AD$83,0)),"",INDEX('ZPV Hlídky'!$D$3:$Q$82,MATCH(výpočty!$AP56,výpočty!$AD$4:$AD$83,0),5)))</f>
        <v/>
      </c>
      <c r="I55" s="121" t="str">
        <f>IF($C55="","",IF(ISNA(MATCH(výpočty!$AP56,výpočty!$AD$4:$AD$83,0)),"",INDEX('ZPV Hlídky'!$D$3:$Q$82,MATCH(výpočty!$AP56,výpočty!$AD$4:$AD$83,0),6)))</f>
        <v/>
      </c>
      <c r="J55" s="121" t="str">
        <f>IF($C55="","",IF(ISNA(MATCH(výpočty!$AP56,výpočty!$AD$4:$AD$83,0)),"",INDEX('ZPV Hlídky'!$D$3:$Q$82,MATCH(výpočty!$AP56,výpočty!$AD$4:$AD$83,0),7)))</f>
        <v/>
      </c>
      <c r="K55" s="121" t="str">
        <f>IF($C55="","",IF(ISNA(MATCH(výpočty!$AP56,výpočty!$AD$4:$AD$83,0)),"",INDEX('ZPV Hlídky'!$D$3:$Q$82,MATCH(výpočty!$AP56,výpočty!$AD$4:$AD$83,0),8)))</f>
        <v/>
      </c>
      <c r="L55" s="121" t="str">
        <f>IF($C55="","",IF(ISNA(MATCH(výpočty!$AP56,výpočty!$AD$4:$AD$83,0)),"",INDEX('ZPV Hlídky'!$D$3:$Q$82,MATCH(výpočty!$AP56,výpočty!$AD$4:$AD$83,0),9)))</f>
        <v/>
      </c>
      <c r="M55" s="122" t="str">
        <f>IF($C55="","",IF(ISNA(MATCH(výpočty!$AP56,výpočty!$AD$4:$AD$83,0)),"",INDEX('ZPV Hlídky'!$D$3:$Q$82,MATCH(výpočty!$AP56,výpočty!$AD$4:$AD$83,0),10)))</f>
        <v/>
      </c>
      <c r="N55" s="123" t="str">
        <f>IF($C55="","",IF(ISNA(MATCH(výpočty!$AP56,výpočty!$AD$4:$AD$83,0)),"",INDEX('ZPV Hlídky'!$D$3:$Q$82,MATCH(výpočty!$AP56,výpočty!$AD$4:$AD$83,0),11)))</f>
        <v/>
      </c>
      <c r="O55" s="118" t="str">
        <f>IF($C55="","",IF(ISNA(MATCH(výpočty!$AP56,výpočty!$AD$4:$AD$83,0)),"",INDEX('ZPV Hlídky'!$D$3:$Q$82,MATCH(výpočty!$AP56,výpočty!$AD$4:$AD$83,0),12)))</f>
        <v/>
      </c>
      <c r="P55" s="124" t="str">
        <f>IF($C55="","",IF(ISNA(MATCH(výpočty!$AP56,výpočty!$AD$4:$AD$83,0)),"",INDEX('ZPV Hlídky'!$D$3:$Q$82,MATCH(výpočty!$AP56,výpočty!$AD$4:$AD$83,0),13)))</f>
        <v/>
      </c>
      <c r="Q55" s="117" t="str">
        <f>IF($C55="","",IF(ISNA(MATCH(výpočty!$AP56,výpočty!$AD$4:$AD$83,0)),"dnf",INDEX('ZPV Hlídky'!$D$3:$Q$82,MATCH(výpočty!$AP56,výpočty!$AD$4:$AD$83,0),14)))</f>
        <v/>
      </c>
      <c r="R55" s="220" t="str">
        <f>IF(B55="","",výpočty!AU56)</f>
        <v/>
      </c>
    </row>
    <row r="56" spans="1:18" x14ac:dyDescent="0.25">
      <c r="A56" s="218"/>
      <c r="B56" s="219"/>
      <c r="C56" s="79" t="str">
        <f>IF(B55="","","B")</f>
        <v/>
      </c>
      <c r="D56" s="125" t="str">
        <f>IF($C56="","",IF(ISNA(MATCH(výpočty!$AP57,výpočty!$AD$4:$AD$83,0)),"",INDEX('ZPV Hlídky'!$D$3:$Q$82,MATCH(výpočty!$AP57,výpočty!$AD$4:$AD$83,0),1)))</f>
        <v/>
      </c>
      <c r="E56" s="126" t="str">
        <f>IF($C56="","",IF(ISNA(MATCH(výpočty!$AP57,výpočty!$AD$4:$AD$83,0)),"",INDEX('ZPV Hlídky'!$D$3:$Q$82,MATCH(výpočty!$AP57,výpočty!$AD$4:$AD$83,0),2)))</f>
        <v/>
      </c>
      <c r="F56" s="127" t="str">
        <f>IF($C56="","",IF(ISNA(MATCH(výpočty!$AP57,výpočty!$AD$4:$AD$83,0)),"",INDEX('ZPV Hlídky'!$D$3:$Q$82,MATCH(výpočty!$AP57,výpočty!$AD$4:$AD$83,0),3)))</f>
        <v/>
      </c>
      <c r="G56" s="128" t="str">
        <f>IF($C56="","",IF(ISNA(MATCH(výpočty!$AP57,výpočty!$AD$4:$AD$83,0)),"",INDEX('ZPV Hlídky'!$D$3:$Q$82,MATCH(výpočty!$AP57,výpočty!$AD$4:$AD$83,0),4)))</f>
        <v/>
      </c>
      <c r="H56" s="129" t="str">
        <f>IF($C56="","",IF(ISNA(MATCH(výpočty!$AP57,výpočty!$AD$4:$AD$83,0)),"",INDEX('ZPV Hlídky'!$D$3:$Q$82,MATCH(výpočty!$AP57,výpočty!$AD$4:$AD$83,0),5)))</f>
        <v/>
      </c>
      <c r="I56" s="129" t="str">
        <f>IF($C56="","",IF(ISNA(MATCH(výpočty!$AP57,výpočty!$AD$4:$AD$83,0)),"",INDEX('ZPV Hlídky'!$D$3:$Q$82,MATCH(výpočty!$AP57,výpočty!$AD$4:$AD$83,0),6)))</f>
        <v/>
      </c>
      <c r="J56" s="129" t="str">
        <f>IF($C56="","",IF(ISNA(MATCH(výpočty!$AP57,výpočty!$AD$4:$AD$83,0)),"",INDEX('ZPV Hlídky'!$D$3:$Q$82,MATCH(výpočty!$AP57,výpočty!$AD$4:$AD$83,0),7)))</f>
        <v/>
      </c>
      <c r="K56" s="129" t="str">
        <f>IF($C56="","",IF(ISNA(MATCH(výpočty!$AP57,výpočty!$AD$4:$AD$83,0)),"",INDEX('ZPV Hlídky'!$D$3:$Q$82,MATCH(výpočty!$AP57,výpočty!$AD$4:$AD$83,0),8)))</f>
        <v/>
      </c>
      <c r="L56" s="129" t="str">
        <f>IF($C56="","",IF(ISNA(MATCH(výpočty!$AP57,výpočty!$AD$4:$AD$83,0)),"",INDEX('ZPV Hlídky'!$D$3:$Q$82,MATCH(výpočty!$AP57,výpočty!$AD$4:$AD$83,0),9)))</f>
        <v/>
      </c>
      <c r="M56" s="130" t="str">
        <f>IF($C56="","",IF(ISNA(MATCH(výpočty!$AP57,výpočty!$AD$4:$AD$83,0)),"",INDEX('ZPV Hlídky'!$D$3:$Q$82,MATCH(výpočty!$AP57,výpočty!$AD$4:$AD$83,0),10)))</f>
        <v/>
      </c>
      <c r="N56" s="131" t="str">
        <f>IF($C56="","",IF(ISNA(MATCH(výpočty!$AP57,výpočty!$AD$4:$AD$83,0)),"",INDEX('ZPV Hlídky'!$D$3:$Q$82,MATCH(výpočty!$AP57,výpočty!$AD$4:$AD$83,0),11)))</f>
        <v/>
      </c>
      <c r="O56" s="126" t="str">
        <f>IF($C56="","",IF(ISNA(MATCH(výpočty!$AP57,výpočty!$AD$4:$AD$83,0)),"",INDEX('ZPV Hlídky'!$D$3:$Q$82,MATCH(výpočty!$AP57,výpočty!$AD$4:$AD$83,0),12)))</f>
        <v/>
      </c>
      <c r="P56" s="132" t="str">
        <f>IF($C56="","",IF(ISNA(MATCH(výpočty!$AP57,výpočty!$AD$4:$AD$83,0)),"",INDEX('ZPV Hlídky'!$D$3:$Q$82,MATCH(výpočty!$AP57,výpočty!$AD$4:$AD$83,0),13)))</f>
        <v/>
      </c>
      <c r="Q56" s="125" t="str">
        <f>IF($C56="","",IF(ISNA(MATCH(výpočty!$AP57,výpočty!$AD$4:$AD$83,0)),"dnf",INDEX('ZPV Hlídky'!$D$3:$Q$82,MATCH(výpočty!$AP57,výpočty!$AD$4:$AD$83,0),14)))</f>
        <v/>
      </c>
      <c r="R56" s="220"/>
    </row>
    <row r="57" spans="1:18" x14ac:dyDescent="0.25">
      <c r="A57" s="218">
        <f>A55+1</f>
        <v>28</v>
      </c>
      <c r="B57" s="219" t="str">
        <f>IF(Celkové!B58="","",Celkové!B58)</f>
        <v/>
      </c>
      <c r="C57" s="77" t="str">
        <f>IF(B57="","","A")</f>
        <v/>
      </c>
      <c r="D57" s="117" t="str">
        <f>IF($C57="","",IF(ISNA(MATCH(výpočty!$AP58,výpočty!$AD$4:$AD$83,0)),"",INDEX('ZPV Hlídky'!$D$3:$Q$82,MATCH(výpočty!$AP58,výpočty!$AD$4:$AD$83,0),1)))</f>
        <v/>
      </c>
      <c r="E57" s="118" t="str">
        <f>IF($C57="","",IF(ISNA(MATCH(výpočty!$AP58,výpočty!$AD$4:$AD$83,0)),"",INDEX('ZPV Hlídky'!$D$3:$Q$82,MATCH(výpočty!$AP58,výpočty!$AD$4:$AD$83,0),2)))</f>
        <v/>
      </c>
      <c r="F57" s="119" t="str">
        <f>IF($C57="","",IF(ISNA(MATCH(výpočty!$AP58,výpočty!$AD$4:$AD$83,0)),"",INDEX('ZPV Hlídky'!$D$3:$Q$82,MATCH(výpočty!$AP58,výpočty!$AD$4:$AD$83,0),3)))</f>
        <v/>
      </c>
      <c r="G57" s="120" t="str">
        <f>IF($C57="","",IF(ISNA(MATCH(výpočty!$AP58,výpočty!$AD$4:$AD$83,0)),"",INDEX('ZPV Hlídky'!$D$3:$Q$82,MATCH(výpočty!$AP58,výpočty!$AD$4:$AD$83,0),4)))</f>
        <v/>
      </c>
      <c r="H57" s="121" t="str">
        <f>IF($C57="","",IF(ISNA(MATCH(výpočty!$AP58,výpočty!$AD$4:$AD$83,0)),"",INDEX('ZPV Hlídky'!$D$3:$Q$82,MATCH(výpočty!$AP58,výpočty!$AD$4:$AD$83,0),5)))</f>
        <v/>
      </c>
      <c r="I57" s="121" t="str">
        <f>IF($C57="","",IF(ISNA(MATCH(výpočty!$AP58,výpočty!$AD$4:$AD$83,0)),"",INDEX('ZPV Hlídky'!$D$3:$Q$82,MATCH(výpočty!$AP58,výpočty!$AD$4:$AD$83,0),6)))</f>
        <v/>
      </c>
      <c r="J57" s="121" t="str">
        <f>IF($C57="","",IF(ISNA(MATCH(výpočty!$AP58,výpočty!$AD$4:$AD$83,0)),"",INDEX('ZPV Hlídky'!$D$3:$Q$82,MATCH(výpočty!$AP58,výpočty!$AD$4:$AD$83,0),7)))</f>
        <v/>
      </c>
      <c r="K57" s="121" t="str">
        <f>IF($C57="","",IF(ISNA(MATCH(výpočty!$AP58,výpočty!$AD$4:$AD$83,0)),"",INDEX('ZPV Hlídky'!$D$3:$Q$82,MATCH(výpočty!$AP58,výpočty!$AD$4:$AD$83,0),8)))</f>
        <v/>
      </c>
      <c r="L57" s="121" t="str">
        <f>IF($C57="","",IF(ISNA(MATCH(výpočty!$AP58,výpočty!$AD$4:$AD$83,0)),"",INDEX('ZPV Hlídky'!$D$3:$Q$82,MATCH(výpočty!$AP58,výpočty!$AD$4:$AD$83,0),9)))</f>
        <v/>
      </c>
      <c r="M57" s="122" t="str">
        <f>IF($C57="","",IF(ISNA(MATCH(výpočty!$AP58,výpočty!$AD$4:$AD$83,0)),"",INDEX('ZPV Hlídky'!$D$3:$Q$82,MATCH(výpočty!$AP58,výpočty!$AD$4:$AD$83,0),10)))</f>
        <v/>
      </c>
      <c r="N57" s="123" t="str">
        <f>IF($C57="","",IF(ISNA(MATCH(výpočty!$AP58,výpočty!$AD$4:$AD$83,0)),"",INDEX('ZPV Hlídky'!$D$3:$Q$82,MATCH(výpočty!$AP58,výpočty!$AD$4:$AD$83,0),11)))</f>
        <v/>
      </c>
      <c r="O57" s="118" t="str">
        <f>IF($C57="","",IF(ISNA(MATCH(výpočty!$AP58,výpočty!$AD$4:$AD$83,0)),"",INDEX('ZPV Hlídky'!$D$3:$Q$82,MATCH(výpočty!$AP58,výpočty!$AD$4:$AD$83,0),12)))</f>
        <v/>
      </c>
      <c r="P57" s="124" t="str">
        <f>IF($C57="","",IF(ISNA(MATCH(výpočty!$AP58,výpočty!$AD$4:$AD$83,0)),"",INDEX('ZPV Hlídky'!$D$3:$Q$82,MATCH(výpočty!$AP58,výpočty!$AD$4:$AD$83,0),13)))</f>
        <v/>
      </c>
      <c r="Q57" s="117" t="str">
        <f>IF($C57="","",IF(ISNA(MATCH(výpočty!$AP58,výpočty!$AD$4:$AD$83,0)),"dnf",INDEX('ZPV Hlídky'!$D$3:$Q$82,MATCH(výpočty!$AP58,výpočty!$AD$4:$AD$83,0),14)))</f>
        <v/>
      </c>
      <c r="R57" s="220" t="str">
        <f>IF(B57="","",výpočty!AU58)</f>
        <v/>
      </c>
    </row>
    <row r="58" spans="1:18" x14ac:dyDescent="0.25">
      <c r="A58" s="218"/>
      <c r="B58" s="219"/>
      <c r="C58" s="79" t="str">
        <f>IF(B57="","","B")</f>
        <v/>
      </c>
      <c r="D58" s="125" t="str">
        <f>IF($C58="","",IF(ISNA(MATCH(výpočty!$AP59,výpočty!$AD$4:$AD$83,0)),"",INDEX('ZPV Hlídky'!$D$3:$Q$82,MATCH(výpočty!$AP59,výpočty!$AD$4:$AD$83,0),1)))</f>
        <v/>
      </c>
      <c r="E58" s="126" t="str">
        <f>IF($C58="","",IF(ISNA(MATCH(výpočty!$AP59,výpočty!$AD$4:$AD$83,0)),"",INDEX('ZPV Hlídky'!$D$3:$Q$82,MATCH(výpočty!$AP59,výpočty!$AD$4:$AD$83,0),2)))</f>
        <v/>
      </c>
      <c r="F58" s="127" t="str">
        <f>IF($C58="","",IF(ISNA(MATCH(výpočty!$AP59,výpočty!$AD$4:$AD$83,0)),"",INDEX('ZPV Hlídky'!$D$3:$Q$82,MATCH(výpočty!$AP59,výpočty!$AD$4:$AD$83,0),3)))</f>
        <v/>
      </c>
      <c r="G58" s="128" t="str">
        <f>IF($C58="","",IF(ISNA(MATCH(výpočty!$AP59,výpočty!$AD$4:$AD$83,0)),"",INDEX('ZPV Hlídky'!$D$3:$Q$82,MATCH(výpočty!$AP59,výpočty!$AD$4:$AD$83,0),4)))</f>
        <v/>
      </c>
      <c r="H58" s="129" t="str">
        <f>IF($C58="","",IF(ISNA(MATCH(výpočty!$AP59,výpočty!$AD$4:$AD$83,0)),"",INDEX('ZPV Hlídky'!$D$3:$Q$82,MATCH(výpočty!$AP59,výpočty!$AD$4:$AD$83,0),5)))</f>
        <v/>
      </c>
      <c r="I58" s="129" t="str">
        <f>IF($C58="","",IF(ISNA(MATCH(výpočty!$AP59,výpočty!$AD$4:$AD$83,0)),"",INDEX('ZPV Hlídky'!$D$3:$Q$82,MATCH(výpočty!$AP59,výpočty!$AD$4:$AD$83,0),6)))</f>
        <v/>
      </c>
      <c r="J58" s="129" t="str">
        <f>IF($C58="","",IF(ISNA(MATCH(výpočty!$AP59,výpočty!$AD$4:$AD$83,0)),"",INDEX('ZPV Hlídky'!$D$3:$Q$82,MATCH(výpočty!$AP59,výpočty!$AD$4:$AD$83,0),7)))</f>
        <v/>
      </c>
      <c r="K58" s="129" t="str">
        <f>IF($C58="","",IF(ISNA(MATCH(výpočty!$AP59,výpočty!$AD$4:$AD$83,0)),"",INDEX('ZPV Hlídky'!$D$3:$Q$82,MATCH(výpočty!$AP59,výpočty!$AD$4:$AD$83,0),8)))</f>
        <v/>
      </c>
      <c r="L58" s="129" t="str">
        <f>IF($C58="","",IF(ISNA(MATCH(výpočty!$AP59,výpočty!$AD$4:$AD$83,0)),"",INDEX('ZPV Hlídky'!$D$3:$Q$82,MATCH(výpočty!$AP59,výpočty!$AD$4:$AD$83,0),9)))</f>
        <v/>
      </c>
      <c r="M58" s="130" t="str">
        <f>IF($C58="","",IF(ISNA(MATCH(výpočty!$AP59,výpočty!$AD$4:$AD$83,0)),"",INDEX('ZPV Hlídky'!$D$3:$Q$82,MATCH(výpočty!$AP59,výpočty!$AD$4:$AD$83,0),10)))</f>
        <v/>
      </c>
      <c r="N58" s="131" t="str">
        <f>IF($C58="","",IF(ISNA(MATCH(výpočty!$AP59,výpočty!$AD$4:$AD$83,0)),"",INDEX('ZPV Hlídky'!$D$3:$Q$82,MATCH(výpočty!$AP59,výpočty!$AD$4:$AD$83,0),11)))</f>
        <v/>
      </c>
      <c r="O58" s="126" t="str">
        <f>IF($C58="","",IF(ISNA(MATCH(výpočty!$AP59,výpočty!$AD$4:$AD$83,0)),"",INDEX('ZPV Hlídky'!$D$3:$Q$82,MATCH(výpočty!$AP59,výpočty!$AD$4:$AD$83,0),12)))</f>
        <v/>
      </c>
      <c r="P58" s="132" t="str">
        <f>IF($C58="","",IF(ISNA(MATCH(výpočty!$AP59,výpočty!$AD$4:$AD$83,0)),"",INDEX('ZPV Hlídky'!$D$3:$Q$82,MATCH(výpočty!$AP59,výpočty!$AD$4:$AD$83,0),13)))</f>
        <v/>
      </c>
      <c r="Q58" s="125" t="str">
        <f>IF($C58="","",IF(ISNA(MATCH(výpočty!$AP59,výpočty!$AD$4:$AD$83,0)),"dnf",INDEX('ZPV Hlídky'!$D$3:$Q$82,MATCH(výpočty!$AP59,výpočty!$AD$4:$AD$83,0),14)))</f>
        <v/>
      </c>
      <c r="R58" s="220"/>
    </row>
    <row r="59" spans="1:18" x14ac:dyDescent="0.25">
      <c r="A59" s="218">
        <f>A57+1</f>
        <v>29</v>
      </c>
      <c r="B59" s="219" t="str">
        <f>IF(Celkové!B60="","",Celkové!B60)</f>
        <v/>
      </c>
      <c r="C59" s="77" t="str">
        <f>IF(B59="","","A")</f>
        <v/>
      </c>
      <c r="D59" s="117" t="str">
        <f>IF($C59="","",IF(ISNA(MATCH(výpočty!$AP60,výpočty!$AD$4:$AD$83,0)),"",INDEX('ZPV Hlídky'!$D$3:$Q$82,MATCH(výpočty!$AP60,výpočty!$AD$4:$AD$83,0),1)))</f>
        <v/>
      </c>
      <c r="E59" s="118" t="str">
        <f>IF($C59="","",IF(ISNA(MATCH(výpočty!$AP60,výpočty!$AD$4:$AD$83,0)),"",INDEX('ZPV Hlídky'!$D$3:$Q$82,MATCH(výpočty!$AP60,výpočty!$AD$4:$AD$83,0),2)))</f>
        <v/>
      </c>
      <c r="F59" s="119" t="str">
        <f>IF($C59="","",IF(ISNA(MATCH(výpočty!$AP60,výpočty!$AD$4:$AD$83,0)),"",INDEX('ZPV Hlídky'!$D$3:$Q$82,MATCH(výpočty!$AP60,výpočty!$AD$4:$AD$83,0),3)))</f>
        <v/>
      </c>
      <c r="G59" s="120" t="str">
        <f>IF($C59="","",IF(ISNA(MATCH(výpočty!$AP60,výpočty!$AD$4:$AD$83,0)),"",INDEX('ZPV Hlídky'!$D$3:$Q$82,MATCH(výpočty!$AP60,výpočty!$AD$4:$AD$83,0),4)))</f>
        <v/>
      </c>
      <c r="H59" s="121" t="str">
        <f>IF($C59="","",IF(ISNA(MATCH(výpočty!$AP60,výpočty!$AD$4:$AD$83,0)),"",INDEX('ZPV Hlídky'!$D$3:$Q$82,MATCH(výpočty!$AP60,výpočty!$AD$4:$AD$83,0),5)))</f>
        <v/>
      </c>
      <c r="I59" s="121" t="str">
        <f>IF($C59="","",IF(ISNA(MATCH(výpočty!$AP60,výpočty!$AD$4:$AD$83,0)),"",INDEX('ZPV Hlídky'!$D$3:$Q$82,MATCH(výpočty!$AP60,výpočty!$AD$4:$AD$83,0),6)))</f>
        <v/>
      </c>
      <c r="J59" s="121" t="str">
        <f>IF($C59="","",IF(ISNA(MATCH(výpočty!$AP60,výpočty!$AD$4:$AD$83,0)),"",INDEX('ZPV Hlídky'!$D$3:$Q$82,MATCH(výpočty!$AP60,výpočty!$AD$4:$AD$83,0),7)))</f>
        <v/>
      </c>
      <c r="K59" s="121" t="str">
        <f>IF($C59="","",IF(ISNA(MATCH(výpočty!$AP60,výpočty!$AD$4:$AD$83,0)),"",INDEX('ZPV Hlídky'!$D$3:$Q$82,MATCH(výpočty!$AP60,výpočty!$AD$4:$AD$83,0),8)))</f>
        <v/>
      </c>
      <c r="L59" s="121" t="str">
        <f>IF($C59="","",IF(ISNA(MATCH(výpočty!$AP60,výpočty!$AD$4:$AD$83,0)),"",INDEX('ZPV Hlídky'!$D$3:$Q$82,MATCH(výpočty!$AP60,výpočty!$AD$4:$AD$83,0),9)))</f>
        <v/>
      </c>
      <c r="M59" s="122" t="str">
        <f>IF($C59="","",IF(ISNA(MATCH(výpočty!$AP60,výpočty!$AD$4:$AD$83,0)),"",INDEX('ZPV Hlídky'!$D$3:$Q$82,MATCH(výpočty!$AP60,výpočty!$AD$4:$AD$83,0),10)))</f>
        <v/>
      </c>
      <c r="N59" s="123" t="str">
        <f>IF($C59="","",IF(ISNA(MATCH(výpočty!$AP60,výpočty!$AD$4:$AD$83,0)),"",INDEX('ZPV Hlídky'!$D$3:$Q$82,MATCH(výpočty!$AP60,výpočty!$AD$4:$AD$83,0),11)))</f>
        <v/>
      </c>
      <c r="O59" s="118" t="str">
        <f>IF($C59="","",IF(ISNA(MATCH(výpočty!$AP60,výpočty!$AD$4:$AD$83,0)),"",INDEX('ZPV Hlídky'!$D$3:$Q$82,MATCH(výpočty!$AP60,výpočty!$AD$4:$AD$83,0),12)))</f>
        <v/>
      </c>
      <c r="P59" s="124" t="str">
        <f>IF($C59="","",IF(ISNA(MATCH(výpočty!$AP60,výpočty!$AD$4:$AD$83,0)),"",INDEX('ZPV Hlídky'!$D$3:$Q$82,MATCH(výpočty!$AP60,výpočty!$AD$4:$AD$83,0),13)))</f>
        <v/>
      </c>
      <c r="Q59" s="117" t="str">
        <f>IF($C59="","",IF(ISNA(MATCH(výpočty!$AP60,výpočty!$AD$4:$AD$83,0)),"dnf",INDEX('ZPV Hlídky'!$D$3:$Q$82,MATCH(výpočty!$AP60,výpočty!$AD$4:$AD$83,0),14)))</f>
        <v/>
      </c>
      <c r="R59" s="220" t="str">
        <f>IF(B59="","",výpočty!AU60)</f>
        <v/>
      </c>
    </row>
    <row r="60" spans="1:18" x14ac:dyDescent="0.25">
      <c r="A60" s="218"/>
      <c r="B60" s="219"/>
      <c r="C60" s="79" t="str">
        <f>IF(B59="","","B")</f>
        <v/>
      </c>
      <c r="D60" s="125" t="str">
        <f>IF($C60="","",IF(ISNA(MATCH(výpočty!$AP61,výpočty!$AD$4:$AD$83,0)),"",INDEX('ZPV Hlídky'!$D$3:$Q$82,MATCH(výpočty!$AP61,výpočty!$AD$4:$AD$83,0),1)))</f>
        <v/>
      </c>
      <c r="E60" s="126" t="str">
        <f>IF($C60="","",IF(ISNA(MATCH(výpočty!$AP61,výpočty!$AD$4:$AD$83,0)),"",INDEX('ZPV Hlídky'!$D$3:$Q$82,MATCH(výpočty!$AP61,výpočty!$AD$4:$AD$83,0),2)))</f>
        <v/>
      </c>
      <c r="F60" s="127" t="str">
        <f>IF($C60="","",IF(ISNA(MATCH(výpočty!$AP61,výpočty!$AD$4:$AD$83,0)),"",INDEX('ZPV Hlídky'!$D$3:$Q$82,MATCH(výpočty!$AP61,výpočty!$AD$4:$AD$83,0),3)))</f>
        <v/>
      </c>
      <c r="G60" s="128" t="str">
        <f>IF($C60="","",IF(ISNA(MATCH(výpočty!$AP61,výpočty!$AD$4:$AD$83,0)),"",INDEX('ZPV Hlídky'!$D$3:$Q$82,MATCH(výpočty!$AP61,výpočty!$AD$4:$AD$83,0),4)))</f>
        <v/>
      </c>
      <c r="H60" s="129" t="str">
        <f>IF($C60="","",IF(ISNA(MATCH(výpočty!$AP61,výpočty!$AD$4:$AD$83,0)),"",INDEX('ZPV Hlídky'!$D$3:$Q$82,MATCH(výpočty!$AP61,výpočty!$AD$4:$AD$83,0),5)))</f>
        <v/>
      </c>
      <c r="I60" s="129" t="str">
        <f>IF($C60="","",IF(ISNA(MATCH(výpočty!$AP61,výpočty!$AD$4:$AD$83,0)),"",INDEX('ZPV Hlídky'!$D$3:$Q$82,MATCH(výpočty!$AP61,výpočty!$AD$4:$AD$83,0),6)))</f>
        <v/>
      </c>
      <c r="J60" s="129" t="str">
        <f>IF($C60="","",IF(ISNA(MATCH(výpočty!$AP61,výpočty!$AD$4:$AD$83,0)),"",INDEX('ZPV Hlídky'!$D$3:$Q$82,MATCH(výpočty!$AP61,výpočty!$AD$4:$AD$83,0),7)))</f>
        <v/>
      </c>
      <c r="K60" s="129" t="str">
        <f>IF($C60="","",IF(ISNA(MATCH(výpočty!$AP61,výpočty!$AD$4:$AD$83,0)),"",INDEX('ZPV Hlídky'!$D$3:$Q$82,MATCH(výpočty!$AP61,výpočty!$AD$4:$AD$83,0),8)))</f>
        <v/>
      </c>
      <c r="L60" s="129" t="str">
        <f>IF($C60="","",IF(ISNA(MATCH(výpočty!$AP61,výpočty!$AD$4:$AD$83,0)),"",INDEX('ZPV Hlídky'!$D$3:$Q$82,MATCH(výpočty!$AP61,výpočty!$AD$4:$AD$83,0),9)))</f>
        <v/>
      </c>
      <c r="M60" s="130" t="str">
        <f>IF($C60="","",IF(ISNA(MATCH(výpočty!$AP61,výpočty!$AD$4:$AD$83,0)),"",INDEX('ZPV Hlídky'!$D$3:$Q$82,MATCH(výpočty!$AP61,výpočty!$AD$4:$AD$83,0),10)))</f>
        <v/>
      </c>
      <c r="N60" s="131" t="str">
        <f>IF($C60="","",IF(ISNA(MATCH(výpočty!$AP61,výpočty!$AD$4:$AD$83,0)),"",INDEX('ZPV Hlídky'!$D$3:$Q$82,MATCH(výpočty!$AP61,výpočty!$AD$4:$AD$83,0),11)))</f>
        <v/>
      </c>
      <c r="O60" s="126" t="str">
        <f>IF($C60="","",IF(ISNA(MATCH(výpočty!$AP61,výpočty!$AD$4:$AD$83,0)),"",INDEX('ZPV Hlídky'!$D$3:$Q$82,MATCH(výpočty!$AP61,výpočty!$AD$4:$AD$83,0),12)))</f>
        <v/>
      </c>
      <c r="P60" s="132" t="str">
        <f>IF($C60="","",IF(ISNA(MATCH(výpočty!$AP61,výpočty!$AD$4:$AD$83,0)),"",INDEX('ZPV Hlídky'!$D$3:$Q$82,MATCH(výpočty!$AP61,výpočty!$AD$4:$AD$83,0),13)))</f>
        <v/>
      </c>
      <c r="Q60" s="125" t="str">
        <f>IF($C60="","",IF(ISNA(MATCH(výpočty!$AP61,výpočty!$AD$4:$AD$83,0)),"dnf",INDEX('ZPV Hlídky'!$D$3:$Q$82,MATCH(výpočty!$AP61,výpočty!$AD$4:$AD$83,0),14)))</f>
        <v/>
      </c>
      <c r="R60" s="220"/>
    </row>
    <row r="61" spans="1:18" x14ac:dyDescent="0.25">
      <c r="A61" s="218">
        <f>A59+1</f>
        <v>30</v>
      </c>
      <c r="B61" s="219" t="str">
        <f>IF(Celkové!B62="","",Celkové!B62)</f>
        <v/>
      </c>
      <c r="C61" s="77" t="str">
        <f>IF(B61="","","A")</f>
        <v/>
      </c>
      <c r="D61" s="117" t="str">
        <f>IF($C61="","",IF(ISNA(MATCH(výpočty!$AP62,výpočty!$AD$4:$AD$83,0)),"",INDEX('ZPV Hlídky'!$D$3:$Q$82,MATCH(výpočty!$AP62,výpočty!$AD$4:$AD$83,0),1)))</f>
        <v/>
      </c>
      <c r="E61" s="118" t="str">
        <f>IF($C61="","",IF(ISNA(MATCH(výpočty!$AP62,výpočty!$AD$4:$AD$83,0)),"",INDEX('ZPV Hlídky'!$D$3:$Q$82,MATCH(výpočty!$AP62,výpočty!$AD$4:$AD$83,0),2)))</f>
        <v/>
      </c>
      <c r="F61" s="119" t="str">
        <f>IF($C61="","",IF(ISNA(MATCH(výpočty!$AP62,výpočty!$AD$4:$AD$83,0)),"",INDEX('ZPV Hlídky'!$D$3:$Q$82,MATCH(výpočty!$AP62,výpočty!$AD$4:$AD$83,0),3)))</f>
        <v/>
      </c>
      <c r="G61" s="120" t="str">
        <f>IF($C61="","",IF(ISNA(MATCH(výpočty!$AP62,výpočty!$AD$4:$AD$83,0)),"",INDEX('ZPV Hlídky'!$D$3:$Q$82,MATCH(výpočty!$AP62,výpočty!$AD$4:$AD$83,0),4)))</f>
        <v/>
      </c>
      <c r="H61" s="121" t="str">
        <f>IF($C61="","",IF(ISNA(MATCH(výpočty!$AP62,výpočty!$AD$4:$AD$83,0)),"",INDEX('ZPV Hlídky'!$D$3:$Q$82,MATCH(výpočty!$AP62,výpočty!$AD$4:$AD$83,0),5)))</f>
        <v/>
      </c>
      <c r="I61" s="121" t="str">
        <f>IF($C61="","",IF(ISNA(MATCH(výpočty!$AP62,výpočty!$AD$4:$AD$83,0)),"",INDEX('ZPV Hlídky'!$D$3:$Q$82,MATCH(výpočty!$AP62,výpočty!$AD$4:$AD$83,0),6)))</f>
        <v/>
      </c>
      <c r="J61" s="121" t="str">
        <f>IF($C61="","",IF(ISNA(MATCH(výpočty!$AP62,výpočty!$AD$4:$AD$83,0)),"",INDEX('ZPV Hlídky'!$D$3:$Q$82,MATCH(výpočty!$AP62,výpočty!$AD$4:$AD$83,0),7)))</f>
        <v/>
      </c>
      <c r="K61" s="121" t="str">
        <f>IF($C61="","",IF(ISNA(MATCH(výpočty!$AP62,výpočty!$AD$4:$AD$83,0)),"",INDEX('ZPV Hlídky'!$D$3:$Q$82,MATCH(výpočty!$AP62,výpočty!$AD$4:$AD$83,0),8)))</f>
        <v/>
      </c>
      <c r="L61" s="121" t="str">
        <f>IF($C61="","",IF(ISNA(MATCH(výpočty!$AP62,výpočty!$AD$4:$AD$83,0)),"",INDEX('ZPV Hlídky'!$D$3:$Q$82,MATCH(výpočty!$AP62,výpočty!$AD$4:$AD$83,0),9)))</f>
        <v/>
      </c>
      <c r="M61" s="122" t="str">
        <f>IF($C61="","",IF(ISNA(MATCH(výpočty!$AP62,výpočty!$AD$4:$AD$83,0)),"",INDEX('ZPV Hlídky'!$D$3:$Q$82,MATCH(výpočty!$AP62,výpočty!$AD$4:$AD$83,0),10)))</f>
        <v/>
      </c>
      <c r="N61" s="123" t="str">
        <f>IF($C61="","",IF(ISNA(MATCH(výpočty!$AP62,výpočty!$AD$4:$AD$83,0)),"",INDEX('ZPV Hlídky'!$D$3:$Q$82,MATCH(výpočty!$AP62,výpočty!$AD$4:$AD$83,0),11)))</f>
        <v/>
      </c>
      <c r="O61" s="118" t="str">
        <f>IF($C61="","",IF(ISNA(MATCH(výpočty!$AP62,výpočty!$AD$4:$AD$83,0)),"",INDEX('ZPV Hlídky'!$D$3:$Q$82,MATCH(výpočty!$AP62,výpočty!$AD$4:$AD$83,0),12)))</f>
        <v/>
      </c>
      <c r="P61" s="124" t="str">
        <f>IF($C61="","",IF(ISNA(MATCH(výpočty!$AP62,výpočty!$AD$4:$AD$83,0)),"",INDEX('ZPV Hlídky'!$D$3:$Q$82,MATCH(výpočty!$AP62,výpočty!$AD$4:$AD$83,0),13)))</f>
        <v/>
      </c>
      <c r="Q61" s="117" t="str">
        <f>IF($C61="","",IF(ISNA(MATCH(výpočty!$AP62,výpočty!$AD$4:$AD$83,0)),"dnf",INDEX('ZPV Hlídky'!$D$3:$Q$82,MATCH(výpočty!$AP62,výpočty!$AD$4:$AD$83,0),14)))</f>
        <v/>
      </c>
      <c r="R61" s="220" t="str">
        <f>IF(B61="","",výpočty!AU62)</f>
        <v/>
      </c>
    </row>
    <row r="62" spans="1:18" x14ac:dyDescent="0.25">
      <c r="A62" s="218"/>
      <c r="B62" s="219"/>
      <c r="C62" s="79" t="str">
        <f>IF(B61="","","B")</f>
        <v/>
      </c>
      <c r="D62" s="125" t="str">
        <f>IF($C62="","",IF(ISNA(MATCH(výpočty!$AP63,výpočty!$AD$4:$AD$83,0)),"",INDEX('ZPV Hlídky'!$D$3:$Q$82,MATCH(výpočty!$AP63,výpočty!$AD$4:$AD$83,0),1)))</f>
        <v/>
      </c>
      <c r="E62" s="126" t="str">
        <f>IF($C62="","",IF(ISNA(MATCH(výpočty!$AP63,výpočty!$AD$4:$AD$83,0)),"",INDEX('ZPV Hlídky'!$D$3:$Q$82,MATCH(výpočty!$AP63,výpočty!$AD$4:$AD$83,0),2)))</f>
        <v/>
      </c>
      <c r="F62" s="127" t="str">
        <f>IF($C62="","",IF(ISNA(MATCH(výpočty!$AP63,výpočty!$AD$4:$AD$83,0)),"",INDEX('ZPV Hlídky'!$D$3:$Q$82,MATCH(výpočty!$AP63,výpočty!$AD$4:$AD$83,0),3)))</f>
        <v/>
      </c>
      <c r="G62" s="128" t="str">
        <f>IF($C62="","",IF(ISNA(MATCH(výpočty!$AP63,výpočty!$AD$4:$AD$83,0)),"",INDEX('ZPV Hlídky'!$D$3:$Q$82,MATCH(výpočty!$AP63,výpočty!$AD$4:$AD$83,0),4)))</f>
        <v/>
      </c>
      <c r="H62" s="129" t="str">
        <f>IF($C62="","",IF(ISNA(MATCH(výpočty!$AP63,výpočty!$AD$4:$AD$83,0)),"",INDEX('ZPV Hlídky'!$D$3:$Q$82,MATCH(výpočty!$AP63,výpočty!$AD$4:$AD$83,0),5)))</f>
        <v/>
      </c>
      <c r="I62" s="129" t="str">
        <f>IF($C62="","",IF(ISNA(MATCH(výpočty!$AP63,výpočty!$AD$4:$AD$83,0)),"",INDEX('ZPV Hlídky'!$D$3:$Q$82,MATCH(výpočty!$AP63,výpočty!$AD$4:$AD$83,0),6)))</f>
        <v/>
      </c>
      <c r="J62" s="129" t="str">
        <f>IF($C62="","",IF(ISNA(MATCH(výpočty!$AP63,výpočty!$AD$4:$AD$83,0)),"",INDEX('ZPV Hlídky'!$D$3:$Q$82,MATCH(výpočty!$AP63,výpočty!$AD$4:$AD$83,0),7)))</f>
        <v/>
      </c>
      <c r="K62" s="129" t="str">
        <f>IF($C62="","",IF(ISNA(MATCH(výpočty!$AP63,výpočty!$AD$4:$AD$83,0)),"",INDEX('ZPV Hlídky'!$D$3:$Q$82,MATCH(výpočty!$AP63,výpočty!$AD$4:$AD$83,0),8)))</f>
        <v/>
      </c>
      <c r="L62" s="129" t="str">
        <f>IF($C62="","",IF(ISNA(MATCH(výpočty!$AP63,výpočty!$AD$4:$AD$83,0)),"",INDEX('ZPV Hlídky'!$D$3:$Q$82,MATCH(výpočty!$AP63,výpočty!$AD$4:$AD$83,0),9)))</f>
        <v/>
      </c>
      <c r="M62" s="130" t="str">
        <f>IF($C62="","",IF(ISNA(MATCH(výpočty!$AP63,výpočty!$AD$4:$AD$83,0)),"",INDEX('ZPV Hlídky'!$D$3:$Q$82,MATCH(výpočty!$AP63,výpočty!$AD$4:$AD$83,0),10)))</f>
        <v/>
      </c>
      <c r="N62" s="131" t="str">
        <f>IF($C62="","",IF(ISNA(MATCH(výpočty!$AP63,výpočty!$AD$4:$AD$83,0)),"",INDEX('ZPV Hlídky'!$D$3:$Q$82,MATCH(výpočty!$AP63,výpočty!$AD$4:$AD$83,0),11)))</f>
        <v/>
      </c>
      <c r="O62" s="126" t="str">
        <f>IF($C62="","",IF(ISNA(MATCH(výpočty!$AP63,výpočty!$AD$4:$AD$83,0)),"",INDEX('ZPV Hlídky'!$D$3:$Q$82,MATCH(výpočty!$AP63,výpočty!$AD$4:$AD$83,0),12)))</f>
        <v/>
      </c>
      <c r="P62" s="132" t="str">
        <f>IF($C62="","",IF(ISNA(MATCH(výpočty!$AP63,výpočty!$AD$4:$AD$83,0)),"",INDEX('ZPV Hlídky'!$D$3:$Q$82,MATCH(výpočty!$AP63,výpočty!$AD$4:$AD$83,0),13)))</f>
        <v/>
      </c>
      <c r="Q62" s="125" t="str">
        <f>IF($C62="","",IF(ISNA(MATCH(výpočty!$AP63,výpočty!$AD$4:$AD$83,0)),"dnf",INDEX('ZPV Hlídky'!$D$3:$Q$82,MATCH(výpočty!$AP63,výpočty!$AD$4:$AD$83,0),14)))</f>
        <v/>
      </c>
      <c r="R62" s="220"/>
    </row>
    <row r="63" spans="1:18" x14ac:dyDescent="0.25">
      <c r="A63" s="218">
        <f>A61+1</f>
        <v>31</v>
      </c>
      <c r="B63" s="219" t="str">
        <f>IF(Celkové!B64="","",Celkové!B64)</f>
        <v/>
      </c>
      <c r="C63" s="77" t="str">
        <f>IF(B63="","","A")</f>
        <v/>
      </c>
      <c r="D63" s="117" t="str">
        <f>IF($C63="","",IF(ISNA(MATCH(výpočty!$AP64,výpočty!$AD$4:$AD$83,0)),"",INDEX('ZPV Hlídky'!$D$3:$Q$82,MATCH(výpočty!$AP64,výpočty!$AD$4:$AD$83,0),1)))</f>
        <v/>
      </c>
      <c r="E63" s="118" t="str">
        <f>IF($C63="","",IF(ISNA(MATCH(výpočty!$AP64,výpočty!$AD$4:$AD$83,0)),"",INDEX('ZPV Hlídky'!$D$3:$Q$82,MATCH(výpočty!$AP64,výpočty!$AD$4:$AD$83,0),2)))</f>
        <v/>
      </c>
      <c r="F63" s="119" t="str">
        <f>IF($C63="","",IF(ISNA(MATCH(výpočty!$AP64,výpočty!$AD$4:$AD$83,0)),"",INDEX('ZPV Hlídky'!$D$3:$Q$82,MATCH(výpočty!$AP64,výpočty!$AD$4:$AD$83,0),3)))</f>
        <v/>
      </c>
      <c r="G63" s="120" t="str">
        <f>IF($C63="","",IF(ISNA(MATCH(výpočty!$AP64,výpočty!$AD$4:$AD$83,0)),"",INDEX('ZPV Hlídky'!$D$3:$Q$82,MATCH(výpočty!$AP64,výpočty!$AD$4:$AD$83,0),4)))</f>
        <v/>
      </c>
      <c r="H63" s="121" t="str">
        <f>IF($C63="","",IF(ISNA(MATCH(výpočty!$AP64,výpočty!$AD$4:$AD$83,0)),"",INDEX('ZPV Hlídky'!$D$3:$Q$82,MATCH(výpočty!$AP64,výpočty!$AD$4:$AD$83,0),5)))</f>
        <v/>
      </c>
      <c r="I63" s="121" t="str">
        <f>IF($C63="","",IF(ISNA(MATCH(výpočty!$AP64,výpočty!$AD$4:$AD$83,0)),"",INDEX('ZPV Hlídky'!$D$3:$Q$82,MATCH(výpočty!$AP64,výpočty!$AD$4:$AD$83,0),6)))</f>
        <v/>
      </c>
      <c r="J63" s="121" t="str">
        <f>IF($C63="","",IF(ISNA(MATCH(výpočty!$AP64,výpočty!$AD$4:$AD$83,0)),"",INDEX('ZPV Hlídky'!$D$3:$Q$82,MATCH(výpočty!$AP64,výpočty!$AD$4:$AD$83,0),7)))</f>
        <v/>
      </c>
      <c r="K63" s="121" t="str">
        <f>IF($C63="","",IF(ISNA(MATCH(výpočty!$AP64,výpočty!$AD$4:$AD$83,0)),"",INDEX('ZPV Hlídky'!$D$3:$Q$82,MATCH(výpočty!$AP64,výpočty!$AD$4:$AD$83,0),8)))</f>
        <v/>
      </c>
      <c r="L63" s="121" t="str">
        <f>IF($C63="","",IF(ISNA(MATCH(výpočty!$AP64,výpočty!$AD$4:$AD$83,0)),"",INDEX('ZPV Hlídky'!$D$3:$Q$82,MATCH(výpočty!$AP64,výpočty!$AD$4:$AD$83,0),9)))</f>
        <v/>
      </c>
      <c r="M63" s="122" t="str">
        <f>IF($C63="","",IF(ISNA(MATCH(výpočty!$AP64,výpočty!$AD$4:$AD$83,0)),"",INDEX('ZPV Hlídky'!$D$3:$Q$82,MATCH(výpočty!$AP64,výpočty!$AD$4:$AD$83,0),10)))</f>
        <v/>
      </c>
      <c r="N63" s="123" t="str">
        <f>IF($C63="","",IF(ISNA(MATCH(výpočty!$AP64,výpočty!$AD$4:$AD$83,0)),"",INDEX('ZPV Hlídky'!$D$3:$Q$82,MATCH(výpočty!$AP64,výpočty!$AD$4:$AD$83,0),11)))</f>
        <v/>
      </c>
      <c r="O63" s="118" t="str">
        <f>IF($C63="","",IF(ISNA(MATCH(výpočty!$AP64,výpočty!$AD$4:$AD$83,0)),"",INDEX('ZPV Hlídky'!$D$3:$Q$82,MATCH(výpočty!$AP64,výpočty!$AD$4:$AD$83,0),12)))</f>
        <v/>
      </c>
      <c r="P63" s="124" t="str">
        <f>IF($C63="","",IF(ISNA(MATCH(výpočty!$AP64,výpočty!$AD$4:$AD$83,0)),"",INDEX('ZPV Hlídky'!$D$3:$Q$82,MATCH(výpočty!$AP64,výpočty!$AD$4:$AD$83,0),13)))</f>
        <v/>
      </c>
      <c r="Q63" s="117" t="str">
        <f>IF($C63="","",IF(ISNA(MATCH(výpočty!$AP64,výpočty!$AD$4:$AD$83,0)),"dnf",INDEX('ZPV Hlídky'!$D$3:$Q$82,MATCH(výpočty!$AP64,výpočty!$AD$4:$AD$83,0),14)))</f>
        <v/>
      </c>
      <c r="R63" s="220" t="str">
        <f>IF(B63="","",výpočty!AU64)</f>
        <v/>
      </c>
    </row>
    <row r="64" spans="1:18" x14ac:dyDescent="0.25">
      <c r="A64" s="218"/>
      <c r="B64" s="219"/>
      <c r="C64" s="79" t="str">
        <f>IF(B63="","","B")</f>
        <v/>
      </c>
      <c r="D64" s="125" t="str">
        <f>IF($C64="","",IF(ISNA(MATCH(výpočty!$AP65,výpočty!$AD$4:$AD$83,0)),"",INDEX('ZPV Hlídky'!$D$3:$Q$82,MATCH(výpočty!$AP65,výpočty!$AD$4:$AD$83,0),1)))</f>
        <v/>
      </c>
      <c r="E64" s="126" t="str">
        <f>IF($C64="","",IF(ISNA(MATCH(výpočty!$AP65,výpočty!$AD$4:$AD$83,0)),"",INDEX('ZPV Hlídky'!$D$3:$Q$82,MATCH(výpočty!$AP65,výpočty!$AD$4:$AD$83,0),2)))</f>
        <v/>
      </c>
      <c r="F64" s="127" t="str">
        <f>IF($C64="","",IF(ISNA(MATCH(výpočty!$AP65,výpočty!$AD$4:$AD$83,0)),"",INDEX('ZPV Hlídky'!$D$3:$Q$82,MATCH(výpočty!$AP65,výpočty!$AD$4:$AD$83,0),3)))</f>
        <v/>
      </c>
      <c r="G64" s="128" t="str">
        <f>IF($C64="","",IF(ISNA(MATCH(výpočty!$AP65,výpočty!$AD$4:$AD$83,0)),"",INDEX('ZPV Hlídky'!$D$3:$Q$82,MATCH(výpočty!$AP65,výpočty!$AD$4:$AD$83,0),4)))</f>
        <v/>
      </c>
      <c r="H64" s="129" t="str">
        <f>IF($C64="","",IF(ISNA(MATCH(výpočty!$AP65,výpočty!$AD$4:$AD$83,0)),"",INDEX('ZPV Hlídky'!$D$3:$Q$82,MATCH(výpočty!$AP65,výpočty!$AD$4:$AD$83,0),5)))</f>
        <v/>
      </c>
      <c r="I64" s="129" t="str">
        <f>IF($C64="","",IF(ISNA(MATCH(výpočty!$AP65,výpočty!$AD$4:$AD$83,0)),"",INDEX('ZPV Hlídky'!$D$3:$Q$82,MATCH(výpočty!$AP65,výpočty!$AD$4:$AD$83,0),6)))</f>
        <v/>
      </c>
      <c r="J64" s="129" t="str">
        <f>IF($C64="","",IF(ISNA(MATCH(výpočty!$AP65,výpočty!$AD$4:$AD$83,0)),"",INDEX('ZPV Hlídky'!$D$3:$Q$82,MATCH(výpočty!$AP65,výpočty!$AD$4:$AD$83,0),7)))</f>
        <v/>
      </c>
      <c r="K64" s="129" t="str">
        <f>IF($C64="","",IF(ISNA(MATCH(výpočty!$AP65,výpočty!$AD$4:$AD$83,0)),"",INDEX('ZPV Hlídky'!$D$3:$Q$82,MATCH(výpočty!$AP65,výpočty!$AD$4:$AD$83,0),8)))</f>
        <v/>
      </c>
      <c r="L64" s="129" t="str">
        <f>IF($C64="","",IF(ISNA(MATCH(výpočty!$AP65,výpočty!$AD$4:$AD$83,0)),"",INDEX('ZPV Hlídky'!$D$3:$Q$82,MATCH(výpočty!$AP65,výpočty!$AD$4:$AD$83,0),9)))</f>
        <v/>
      </c>
      <c r="M64" s="130" t="str">
        <f>IF($C64="","",IF(ISNA(MATCH(výpočty!$AP65,výpočty!$AD$4:$AD$83,0)),"",INDEX('ZPV Hlídky'!$D$3:$Q$82,MATCH(výpočty!$AP65,výpočty!$AD$4:$AD$83,0),10)))</f>
        <v/>
      </c>
      <c r="N64" s="131" t="str">
        <f>IF($C64="","",IF(ISNA(MATCH(výpočty!$AP65,výpočty!$AD$4:$AD$83,0)),"",INDEX('ZPV Hlídky'!$D$3:$Q$82,MATCH(výpočty!$AP65,výpočty!$AD$4:$AD$83,0),11)))</f>
        <v/>
      </c>
      <c r="O64" s="126" t="str">
        <f>IF($C64="","",IF(ISNA(MATCH(výpočty!$AP65,výpočty!$AD$4:$AD$83,0)),"",INDEX('ZPV Hlídky'!$D$3:$Q$82,MATCH(výpočty!$AP65,výpočty!$AD$4:$AD$83,0),12)))</f>
        <v/>
      </c>
      <c r="P64" s="132" t="str">
        <f>IF($C64="","",IF(ISNA(MATCH(výpočty!$AP65,výpočty!$AD$4:$AD$83,0)),"",INDEX('ZPV Hlídky'!$D$3:$Q$82,MATCH(výpočty!$AP65,výpočty!$AD$4:$AD$83,0),13)))</f>
        <v/>
      </c>
      <c r="Q64" s="125" t="str">
        <f>IF($C64="","",IF(ISNA(MATCH(výpočty!$AP65,výpočty!$AD$4:$AD$83,0)),"dnf",INDEX('ZPV Hlídky'!$D$3:$Q$82,MATCH(výpočty!$AP65,výpočty!$AD$4:$AD$83,0),14)))</f>
        <v/>
      </c>
      <c r="R64" s="220"/>
    </row>
    <row r="65" spans="1:18" x14ac:dyDescent="0.25">
      <c r="A65" s="218">
        <f>A63+1</f>
        <v>32</v>
      </c>
      <c r="B65" s="219" t="str">
        <f>IF(Celkové!B66="","",Celkové!B66)</f>
        <v/>
      </c>
      <c r="C65" s="77" t="str">
        <f>IF(B65="","","A")</f>
        <v/>
      </c>
      <c r="D65" s="117" t="str">
        <f>IF($C65="","",IF(ISNA(MATCH(výpočty!$AP66,výpočty!$AD$4:$AD$83,0)),"",INDEX('ZPV Hlídky'!$D$3:$Q$82,MATCH(výpočty!$AP66,výpočty!$AD$4:$AD$83,0),1)))</f>
        <v/>
      </c>
      <c r="E65" s="118" t="str">
        <f>IF($C65="","",IF(ISNA(MATCH(výpočty!$AP66,výpočty!$AD$4:$AD$83,0)),"",INDEX('ZPV Hlídky'!$D$3:$Q$82,MATCH(výpočty!$AP66,výpočty!$AD$4:$AD$83,0),2)))</f>
        <v/>
      </c>
      <c r="F65" s="119" t="str">
        <f>IF($C65="","",IF(ISNA(MATCH(výpočty!$AP66,výpočty!$AD$4:$AD$83,0)),"",INDEX('ZPV Hlídky'!$D$3:$Q$82,MATCH(výpočty!$AP66,výpočty!$AD$4:$AD$83,0),3)))</f>
        <v/>
      </c>
      <c r="G65" s="120" t="str">
        <f>IF($C65="","",IF(ISNA(MATCH(výpočty!$AP66,výpočty!$AD$4:$AD$83,0)),"",INDEX('ZPV Hlídky'!$D$3:$Q$82,MATCH(výpočty!$AP66,výpočty!$AD$4:$AD$83,0),4)))</f>
        <v/>
      </c>
      <c r="H65" s="121" t="str">
        <f>IF($C65="","",IF(ISNA(MATCH(výpočty!$AP66,výpočty!$AD$4:$AD$83,0)),"",INDEX('ZPV Hlídky'!$D$3:$Q$82,MATCH(výpočty!$AP66,výpočty!$AD$4:$AD$83,0),5)))</f>
        <v/>
      </c>
      <c r="I65" s="121" t="str">
        <f>IF($C65="","",IF(ISNA(MATCH(výpočty!$AP66,výpočty!$AD$4:$AD$83,0)),"",INDEX('ZPV Hlídky'!$D$3:$Q$82,MATCH(výpočty!$AP66,výpočty!$AD$4:$AD$83,0),6)))</f>
        <v/>
      </c>
      <c r="J65" s="121" t="str">
        <f>IF($C65="","",IF(ISNA(MATCH(výpočty!$AP66,výpočty!$AD$4:$AD$83,0)),"",INDEX('ZPV Hlídky'!$D$3:$Q$82,MATCH(výpočty!$AP66,výpočty!$AD$4:$AD$83,0),7)))</f>
        <v/>
      </c>
      <c r="K65" s="121" t="str">
        <f>IF($C65="","",IF(ISNA(MATCH(výpočty!$AP66,výpočty!$AD$4:$AD$83,0)),"",INDEX('ZPV Hlídky'!$D$3:$Q$82,MATCH(výpočty!$AP66,výpočty!$AD$4:$AD$83,0),8)))</f>
        <v/>
      </c>
      <c r="L65" s="121" t="str">
        <f>IF($C65="","",IF(ISNA(MATCH(výpočty!$AP66,výpočty!$AD$4:$AD$83,0)),"",INDEX('ZPV Hlídky'!$D$3:$Q$82,MATCH(výpočty!$AP66,výpočty!$AD$4:$AD$83,0),9)))</f>
        <v/>
      </c>
      <c r="M65" s="122" t="str">
        <f>IF($C65="","",IF(ISNA(MATCH(výpočty!$AP66,výpočty!$AD$4:$AD$83,0)),"",INDEX('ZPV Hlídky'!$D$3:$Q$82,MATCH(výpočty!$AP66,výpočty!$AD$4:$AD$83,0),10)))</f>
        <v/>
      </c>
      <c r="N65" s="123" t="str">
        <f>IF($C65="","",IF(ISNA(MATCH(výpočty!$AP66,výpočty!$AD$4:$AD$83,0)),"",INDEX('ZPV Hlídky'!$D$3:$Q$82,MATCH(výpočty!$AP66,výpočty!$AD$4:$AD$83,0),11)))</f>
        <v/>
      </c>
      <c r="O65" s="118" t="str">
        <f>IF($C65="","",IF(ISNA(MATCH(výpočty!$AP66,výpočty!$AD$4:$AD$83,0)),"",INDEX('ZPV Hlídky'!$D$3:$Q$82,MATCH(výpočty!$AP66,výpočty!$AD$4:$AD$83,0),12)))</f>
        <v/>
      </c>
      <c r="P65" s="124" t="str">
        <f>IF($C65="","",IF(ISNA(MATCH(výpočty!$AP66,výpočty!$AD$4:$AD$83,0)),"",INDEX('ZPV Hlídky'!$D$3:$Q$82,MATCH(výpočty!$AP66,výpočty!$AD$4:$AD$83,0),13)))</f>
        <v/>
      </c>
      <c r="Q65" s="117" t="str">
        <f>IF($C65="","",IF(ISNA(MATCH(výpočty!$AP66,výpočty!$AD$4:$AD$83,0)),"dnf",INDEX('ZPV Hlídky'!$D$3:$Q$82,MATCH(výpočty!$AP66,výpočty!$AD$4:$AD$83,0),14)))</f>
        <v/>
      </c>
      <c r="R65" s="220" t="str">
        <f>IF(B65="","",výpočty!AU66)</f>
        <v/>
      </c>
    </row>
    <row r="66" spans="1:18" x14ac:dyDescent="0.25">
      <c r="A66" s="218"/>
      <c r="B66" s="219"/>
      <c r="C66" s="79" t="str">
        <f>IF(B65="","","B")</f>
        <v/>
      </c>
      <c r="D66" s="125" t="str">
        <f>IF($C66="","",IF(ISNA(MATCH(výpočty!$AP67,výpočty!$AD$4:$AD$83,0)),"",INDEX('ZPV Hlídky'!$D$3:$Q$82,MATCH(výpočty!$AP67,výpočty!$AD$4:$AD$83,0),1)))</f>
        <v/>
      </c>
      <c r="E66" s="126" t="str">
        <f>IF($C66="","",IF(ISNA(MATCH(výpočty!$AP67,výpočty!$AD$4:$AD$83,0)),"",INDEX('ZPV Hlídky'!$D$3:$Q$82,MATCH(výpočty!$AP67,výpočty!$AD$4:$AD$83,0),2)))</f>
        <v/>
      </c>
      <c r="F66" s="127" t="str">
        <f>IF($C66="","",IF(ISNA(MATCH(výpočty!$AP67,výpočty!$AD$4:$AD$83,0)),"",INDEX('ZPV Hlídky'!$D$3:$Q$82,MATCH(výpočty!$AP67,výpočty!$AD$4:$AD$83,0),3)))</f>
        <v/>
      </c>
      <c r="G66" s="128" t="str">
        <f>IF($C66="","",IF(ISNA(MATCH(výpočty!$AP67,výpočty!$AD$4:$AD$83,0)),"",INDEX('ZPV Hlídky'!$D$3:$Q$82,MATCH(výpočty!$AP67,výpočty!$AD$4:$AD$83,0),4)))</f>
        <v/>
      </c>
      <c r="H66" s="129" t="str">
        <f>IF($C66="","",IF(ISNA(MATCH(výpočty!$AP67,výpočty!$AD$4:$AD$83,0)),"",INDEX('ZPV Hlídky'!$D$3:$Q$82,MATCH(výpočty!$AP67,výpočty!$AD$4:$AD$83,0),5)))</f>
        <v/>
      </c>
      <c r="I66" s="129" t="str">
        <f>IF($C66="","",IF(ISNA(MATCH(výpočty!$AP67,výpočty!$AD$4:$AD$83,0)),"",INDEX('ZPV Hlídky'!$D$3:$Q$82,MATCH(výpočty!$AP67,výpočty!$AD$4:$AD$83,0),6)))</f>
        <v/>
      </c>
      <c r="J66" s="129" t="str">
        <f>IF($C66="","",IF(ISNA(MATCH(výpočty!$AP67,výpočty!$AD$4:$AD$83,0)),"",INDEX('ZPV Hlídky'!$D$3:$Q$82,MATCH(výpočty!$AP67,výpočty!$AD$4:$AD$83,0),7)))</f>
        <v/>
      </c>
      <c r="K66" s="129" t="str">
        <f>IF($C66="","",IF(ISNA(MATCH(výpočty!$AP67,výpočty!$AD$4:$AD$83,0)),"",INDEX('ZPV Hlídky'!$D$3:$Q$82,MATCH(výpočty!$AP67,výpočty!$AD$4:$AD$83,0),8)))</f>
        <v/>
      </c>
      <c r="L66" s="129" t="str">
        <f>IF($C66="","",IF(ISNA(MATCH(výpočty!$AP67,výpočty!$AD$4:$AD$83,0)),"",INDEX('ZPV Hlídky'!$D$3:$Q$82,MATCH(výpočty!$AP67,výpočty!$AD$4:$AD$83,0),9)))</f>
        <v/>
      </c>
      <c r="M66" s="130" t="str">
        <f>IF($C66="","",IF(ISNA(MATCH(výpočty!$AP67,výpočty!$AD$4:$AD$83,0)),"",INDEX('ZPV Hlídky'!$D$3:$Q$82,MATCH(výpočty!$AP67,výpočty!$AD$4:$AD$83,0),10)))</f>
        <v/>
      </c>
      <c r="N66" s="131" t="str">
        <f>IF($C66="","",IF(ISNA(MATCH(výpočty!$AP67,výpočty!$AD$4:$AD$83,0)),"",INDEX('ZPV Hlídky'!$D$3:$Q$82,MATCH(výpočty!$AP67,výpočty!$AD$4:$AD$83,0),11)))</f>
        <v/>
      </c>
      <c r="O66" s="126" t="str">
        <f>IF($C66="","",IF(ISNA(MATCH(výpočty!$AP67,výpočty!$AD$4:$AD$83,0)),"",INDEX('ZPV Hlídky'!$D$3:$Q$82,MATCH(výpočty!$AP67,výpočty!$AD$4:$AD$83,0),12)))</f>
        <v/>
      </c>
      <c r="P66" s="132" t="str">
        <f>IF($C66="","",IF(ISNA(MATCH(výpočty!$AP67,výpočty!$AD$4:$AD$83,0)),"",INDEX('ZPV Hlídky'!$D$3:$Q$82,MATCH(výpočty!$AP67,výpočty!$AD$4:$AD$83,0),13)))</f>
        <v/>
      </c>
      <c r="Q66" s="125" t="str">
        <f>IF($C66="","",IF(ISNA(MATCH(výpočty!$AP67,výpočty!$AD$4:$AD$83,0)),"dnf",INDEX('ZPV Hlídky'!$D$3:$Q$82,MATCH(výpočty!$AP67,výpočty!$AD$4:$AD$83,0),14)))</f>
        <v/>
      </c>
      <c r="R66" s="220"/>
    </row>
    <row r="67" spans="1:18" x14ac:dyDescent="0.25">
      <c r="A67" s="218">
        <f>A65+1</f>
        <v>33</v>
      </c>
      <c r="B67" s="219" t="str">
        <f>IF(Celkové!B68="","",Celkové!B68)</f>
        <v/>
      </c>
      <c r="C67" s="77" t="str">
        <f>IF(B67="","","A")</f>
        <v/>
      </c>
      <c r="D67" s="117" t="str">
        <f>IF($C67="","",IF(ISNA(MATCH(výpočty!$AP68,výpočty!$AD$4:$AD$83,0)),"",INDEX('ZPV Hlídky'!$D$3:$Q$82,MATCH(výpočty!$AP68,výpočty!$AD$4:$AD$83,0),1)))</f>
        <v/>
      </c>
      <c r="E67" s="118" t="str">
        <f>IF($C67="","",IF(ISNA(MATCH(výpočty!$AP68,výpočty!$AD$4:$AD$83,0)),"",INDEX('ZPV Hlídky'!$D$3:$Q$82,MATCH(výpočty!$AP68,výpočty!$AD$4:$AD$83,0),2)))</f>
        <v/>
      </c>
      <c r="F67" s="119" t="str">
        <f>IF($C67="","",IF(ISNA(MATCH(výpočty!$AP68,výpočty!$AD$4:$AD$83,0)),"",INDEX('ZPV Hlídky'!$D$3:$Q$82,MATCH(výpočty!$AP68,výpočty!$AD$4:$AD$83,0),3)))</f>
        <v/>
      </c>
      <c r="G67" s="120" t="str">
        <f>IF($C67="","",IF(ISNA(MATCH(výpočty!$AP68,výpočty!$AD$4:$AD$83,0)),"",INDEX('ZPV Hlídky'!$D$3:$Q$82,MATCH(výpočty!$AP68,výpočty!$AD$4:$AD$83,0),4)))</f>
        <v/>
      </c>
      <c r="H67" s="121" t="str">
        <f>IF($C67="","",IF(ISNA(MATCH(výpočty!$AP68,výpočty!$AD$4:$AD$83,0)),"",INDEX('ZPV Hlídky'!$D$3:$Q$82,MATCH(výpočty!$AP68,výpočty!$AD$4:$AD$83,0),5)))</f>
        <v/>
      </c>
      <c r="I67" s="121" t="str">
        <f>IF($C67="","",IF(ISNA(MATCH(výpočty!$AP68,výpočty!$AD$4:$AD$83,0)),"",INDEX('ZPV Hlídky'!$D$3:$Q$82,MATCH(výpočty!$AP68,výpočty!$AD$4:$AD$83,0),6)))</f>
        <v/>
      </c>
      <c r="J67" s="121" t="str">
        <f>IF($C67="","",IF(ISNA(MATCH(výpočty!$AP68,výpočty!$AD$4:$AD$83,0)),"",INDEX('ZPV Hlídky'!$D$3:$Q$82,MATCH(výpočty!$AP68,výpočty!$AD$4:$AD$83,0),7)))</f>
        <v/>
      </c>
      <c r="K67" s="121" t="str">
        <f>IF($C67="","",IF(ISNA(MATCH(výpočty!$AP68,výpočty!$AD$4:$AD$83,0)),"",INDEX('ZPV Hlídky'!$D$3:$Q$82,MATCH(výpočty!$AP68,výpočty!$AD$4:$AD$83,0),8)))</f>
        <v/>
      </c>
      <c r="L67" s="121" t="str">
        <f>IF($C67="","",IF(ISNA(MATCH(výpočty!$AP68,výpočty!$AD$4:$AD$83,0)),"",INDEX('ZPV Hlídky'!$D$3:$Q$82,MATCH(výpočty!$AP68,výpočty!$AD$4:$AD$83,0),9)))</f>
        <v/>
      </c>
      <c r="M67" s="122" t="str">
        <f>IF($C67="","",IF(ISNA(MATCH(výpočty!$AP68,výpočty!$AD$4:$AD$83,0)),"",INDEX('ZPV Hlídky'!$D$3:$Q$82,MATCH(výpočty!$AP68,výpočty!$AD$4:$AD$83,0),10)))</f>
        <v/>
      </c>
      <c r="N67" s="123" t="str">
        <f>IF($C67="","",IF(ISNA(MATCH(výpočty!$AP68,výpočty!$AD$4:$AD$83,0)),"",INDEX('ZPV Hlídky'!$D$3:$Q$82,MATCH(výpočty!$AP68,výpočty!$AD$4:$AD$83,0),11)))</f>
        <v/>
      </c>
      <c r="O67" s="118" t="str">
        <f>IF($C67="","",IF(ISNA(MATCH(výpočty!$AP68,výpočty!$AD$4:$AD$83,0)),"",INDEX('ZPV Hlídky'!$D$3:$Q$82,MATCH(výpočty!$AP68,výpočty!$AD$4:$AD$83,0),12)))</f>
        <v/>
      </c>
      <c r="P67" s="124" t="str">
        <f>IF($C67="","",IF(ISNA(MATCH(výpočty!$AP68,výpočty!$AD$4:$AD$83,0)),"",INDEX('ZPV Hlídky'!$D$3:$Q$82,MATCH(výpočty!$AP68,výpočty!$AD$4:$AD$83,0),13)))</f>
        <v/>
      </c>
      <c r="Q67" s="117" t="str">
        <f>IF($C67="","",IF(ISNA(MATCH(výpočty!$AP68,výpočty!$AD$4:$AD$83,0)),"dnf",INDEX('ZPV Hlídky'!$D$3:$Q$82,MATCH(výpočty!$AP68,výpočty!$AD$4:$AD$83,0),14)))</f>
        <v/>
      </c>
      <c r="R67" s="220" t="str">
        <f>IF(B67="","",výpočty!AU68)</f>
        <v/>
      </c>
    </row>
    <row r="68" spans="1:18" x14ac:dyDescent="0.25">
      <c r="A68" s="218"/>
      <c r="B68" s="219"/>
      <c r="C68" s="79" t="str">
        <f>IF(B67="","","B")</f>
        <v/>
      </c>
      <c r="D68" s="125" t="str">
        <f>IF($C68="","",IF(ISNA(MATCH(výpočty!$AP69,výpočty!$AD$4:$AD$83,0)),"",INDEX('ZPV Hlídky'!$D$3:$Q$82,MATCH(výpočty!$AP69,výpočty!$AD$4:$AD$83,0),1)))</f>
        <v/>
      </c>
      <c r="E68" s="126" t="str">
        <f>IF($C68="","",IF(ISNA(MATCH(výpočty!$AP69,výpočty!$AD$4:$AD$83,0)),"",INDEX('ZPV Hlídky'!$D$3:$Q$82,MATCH(výpočty!$AP69,výpočty!$AD$4:$AD$83,0),2)))</f>
        <v/>
      </c>
      <c r="F68" s="127" t="str">
        <f>IF($C68="","",IF(ISNA(MATCH(výpočty!$AP69,výpočty!$AD$4:$AD$83,0)),"",INDEX('ZPV Hlídky'!$D$3:$Q$82,MATCH(výpočty!$AP69,výpočty!$AD$4:$AD$83,0),3)))</f>
        <v/>
      </c>
      <c r="G68" s="128" t="str">
        <f>IF($C68="","",IF(ISNA(MATCH(výpočty!$AP69,výpočty!$AD$4:$AD$83,0)),"",INDEX('ZPV Hlídky'!$D$3:$Q$82,MATCH(výpočty!$AP69,výpočty!$AD$4:$AD$83,0),4)))</f>
        <v/>
      </c>
      <c r="H68" s="129" t="str">
        <f>IF($C68="","",IF(ISNA(MATCH(výpočty!$AP69,výpočty!$AD$4:$AD$83,0)),"",INDEX('ZPV Hlídky'!$D$3:$Q$82,MATCH(výpočty!$AP69,výpočty!$AD$4:$AD$83,0),5)))</f>
        <v/>
      </c>
      <c r="I68" s="129" t="str">
        <f>IF($C68="","",IF(ISNA(MATCH(výpočty!$AP69,výpočty!$AD$4:$AD$83,0)),"",INDEX('ZPV Hlídky'!$D$3:$Q$82,MATCH(výpočty!$AP69,výpočty!$AD$4:$AD$83,0),6)))</f>
        <v/>
      </c>
      <c r="J68" s="129" t="str">
        <f>IF($C68="","",IF(ISNA(MATCH(výpočty!$AP69,výpočty!$AD$4:$AD$83,0)),"",INDEX('ZPV Hlídky'!$D$3:$Q$82,MATCH(výpočty!$AP69,výpočty!$AD$4:$AD$83,0),7)))</f>
        <v/>
      </c>
      <c r="K68" s="129" t="str">
        <f>IF($C68="","",IF(ISNA(MATCH(výpočty!$AP69,výpočty!$AD$4:$AD$83,0)),"",INDEX('ZPV Hlídky'!$D$3:$Q$82,MATCH(výpočty!$AP69,výpočty!$AD$4:$AD$83,0),8)))</f>
        <v/>
      </c>
      <c r="L68" s="129" t="str">
        <f>IF($C68="","",IF(ISNA(MATCH(výpočty!$AP69,výpočty!$AD$4:$AD$83,0)),"",INDEX('ZPV Hlídky'!$D$3:$Q$82,MATCH(výpočty!$AP69,výpočty!$AD$4:$AD$83,0),9)))</f>
        <v/>
      </c>
      <c r="M68" s="130" t="str">
        <f>IF($C68="","",IF(ISNA(MATCH(výpočty!$AP69,výpočty!$AD$4:$AD$83,0)),"",INDEX('ZPV Hlídky'!$D$3:$Q$82,MATCH(výpočty!$AP69,výpočty!$AD$4:$AD$83,0),10)))</f>
        <v/>
      </c>
      <c r="N68" s="131" t="str">
        <f>IF($C68="","",IF(ISNA(MATCH(výpočty!$AP69,výpočty!$AD$4:$AD$83,0)),"",INDEX('ZPV Hlídky'!$D$3:$Q$82,MATCH(výpočty!$AP69,výpočty!$AD$4:$AD$83,0),11)))</f>
        <v/>
      </c>
      <c r="O68" s="126" t="str">
        <f>IF($C68="","",IF(ISNA(MATCH(výpočty!$AP69,výpočty!$AD$4:$AD$83,0)),"",INDEX('ZPV Hlídky'!$D$3:$Q$82,MATCH(výpočty!$AP69,výpočty!$AD$4:$AD$83,0),12)))</f>
        <v/>
      </c>
      <c r="P68" s="132" t="str">
        <f>IF($C68="","",IF(ISNA(MATCH(výpočty!$AP69,výpočty!$AD$4:$AD$83,0)),"",INDEX('ZPV Hlídky'!$D$3:$Q$82,MATCH(výpočty!$AP69,výpočty!$AD$4:$AD$83,0),13)))</f>
        <v/>
      </c>
      <c r="Q68" s="125" t="str">
        <f>IF($C68="","",IF(ISNA(MATCH(výpočty!$AP69,výpočty!$AD$4:$AD$83,0)),"dnf",INDEX('ZPV Hlídky'!$D$3:$Q$82,MATCH(výpočty!$AP69,výpočty!$AD$4:$AD$83,0),14)))</f>
        <v/>
      </c>
      <c r="R68" s="220"/>
    </row>
    <row r="69" spans="1:18" x14ac:dyDescent="0.25">
      <c r="A69" s="218">
        <f>A67+1</f>
        <v>34</v>
      </c>
      <c r="B69" s="219" t="str">
        <f>IF(Celkové!B70="","",Celkové!B70)</f>
        <v/>
      </c>
      <c r="C69" s="77" t="str">
        <f>IF(B69="","","A")</f>
        <v/>
      </c>
      <c r="D69" s="117" t="str">
        <f>IF($C69="","",IF(ISNA(MATCH(výpočty!$AP70,výpočty!$AD$4:$AD$83,0)),"",INDEX('ZPV Hlídky'!$D$3:$Q$82,MATCH(výpočty!$AP70,výpočty!$AD$4:$AD$83,0),1)))</f>
        <v/>
      </c>
      <c r="E69" s="118" t="str">
        <f>IF($C69="","",IF(ISNA(MATCH(výpočty!$AP70,výpočty!$AD$4:$AD$83,0)),"",INDEX('ZPV Hlídky'!$D$3:$Q$82,MATCH(výpočty!$AP70,výpočty!$AD$4:$AD$83,0),2)))</f>
        <v/>
      </c>
      <c r="F69" s="119" t="str">
        <f>IF($C69="","",IF(ISNA(MATCH(výpočty!$AP70,výpočty!$AD$4:$AD$83,0)),"",INDEX('ZPV Hlídky'!$D$3:$Q$82,MATCH(výpočty!$AP70,výpočty!$AD$4:$AD$83,0),3)))</f>
        <v/>
      </c>
      <c r="G69" s="120" t="str">
        <f>IF($C69="","",IF(ISNA(MATCH(výpočty!$AP70,výpočty!$AD$4:$AD$83,0)),"",INDEX('ZPV Hlídky'!$D$3:$Q$82,MATCH(výpočty!$AP70,výpočty!$AD$4:$AD$83,0),4)))</f>
        <v/>
      </c>
      <c r="H69" s="121" t="str">
        <f>IF($C69="","",IF(ISNA(MATCH(výpočty!$AP70,výpočty!$AD$4:$AD$83,0)),"",INDEX('ZPV Hlídky'!$D$3:$Q$82,MATCH(výpočty!$AP70,výpočty!$AD$4:$AD$83,0),5)))</f>
        <v/>
      </c>
      <c r="I69" s="121" t="str">
        <f>IF($C69="","",IF(ISNA(MATCH(výpočty!$AP70,výpočty!$AD$4:$AD$83,0)),"",INDEX('ZPV Hlídky'!$D$3:$Q$82,MATCH(výpočty!$AP70,výpočty!$AD$4:$AD$83,0),6)))</f>
        <v/>
      </c>
      <c r="J69" s="121" t="str">
        <f>IF($C69="","",IF(ISNA(MATCH(výpočty!$AP70,výpočty!$AD$4:$AD$83,0)),"",INDEX('ZPV Hlídky'!$D$3:$Q$82,MATCH(výpočty!$AP70,výpočty!$AD$4:$AD$83,0),7)))</f>
        <v/>
      </c>
      <c r="K69" s="121" t="str">
        <f>IF($C69="","",IF(ISNA(MATCH(výpočty!$AP70,výpočty!$AD$4:$AD$83,0)),"",INDEX('ZPV Hlídky'!$D$3:$Q$82,MATCH(výpočty!$AP70,výpočty!$AD$4:$AD$83,0),8)))</f>
        <v/>
      </c>
      <c r="L69" s="121" t="str">
        <f>IF($C69="","",IF(ISNA(MATCH(výpočty!$AP70,výpočty!$AD$4:$AD$83,0)),"",INDEX('ZPV Hlídky'!$D$3:$Q$82,MATCH(výpočty!$AP70,výpočty!$AD$4:$AD$83,0),9)))</f>
        <v/>
      </c>
      <c r="M69" s="122" t="str">
        <f>IF($C69="","",IF(ISNA(MATCH(výpočty!$AP70,výpočty!$AD$4:$AD$83,0)),"",INDEX('ZPV Hlídky'!$D$3:$Q$82,MATCH(výpočty!$AP70,výpočty!$AD$4:$AD$83,0),10)))</f>
        <v/>
      </c>
      <c r="N69" s="123" t="str">
        <f>IF($C69="","",IF(ISNA(MATCH(výpočty!$AP70,výpočty!$AD$4:$AD$83,0)),"",INDEX('ZPV Hlídky'!$D$3:$Q$82,MATCH(výpočty!$AP70,výpočty!$AD$4:$AD$83,0),11)))</f>
        <v/>
      </c>
      <c r="O69" s="118" t="str">
        <f>IF($C69="","",IF(ISNA(MATCH(výpočty!$AP70,výpočty!$AD$4:$AD$83,0)),"",INDEX('ZPV Hlídky'!$D$3:$Q$82,MATCH(výpočty!$AP70,výpočty!$AD$4:$AD$83,0),12)))</f>
        <v/>
      </c>
      <c r="P69" s="124" t="str">
        <f>IF($C69="","",IF(ISNA(MATCH(výpočty!$AP70,výpočty!$AD$4:$AD$83,0)),"",INDEX('ZPV Hlídky'!$D$3:$Q$82,MATCH(výpočty!$AP70,výpočty!$AD$4:$AD$83,0),13)))</f>
        <v/>
      </c>
      <c r="Q69" s="117" t="str">
        <f>IF($C69="","",IF(ISNA(MATCH(výpočty!$AP70,výpočty!$AD$4:$AD$83,0)),"dnf",INDEX('ZPV Hlídky'!$D$3:$Q$82,MATCH(výpočty!$AP70,výpočty!$AD$4:$AD$83,0),14)))</f>
        <v/>
      </c>
      <c r="R69" s="220" t="str">
        <f>IF(B69="","",výpočty!AU70)</f>
        <v/>
      </c>
    </row>
    <row r="70" spans="1:18" x14ac:dyDescent="0.25">
      <c r="A70" s="218"/>
      <c r="B70" s="219"/>
      <c r="C70" s="79" t="str">
        <f>IF(B69="","","B")</f>
        <v/>
      </c>
      <c r="D70" s="125" t="str">
        <f>IF($C70="","",IF(ISNA(MATCH(výpočty!$AP71,výpočty!$AD$4:$AD$83,0)),"",INDEX('ZPV Hlídky'!$D$3:$Q$82,MATCH(výpočty!$AP71,výpočty!$AD$4:$AD$83,0),1)))</f>
        <v/>
      </c>
      <c r="E70" s="126" t="str">
        <f>IF($C70="","",IF(ISNA(MATCH(výpočty!$AP71,výpočty!$AD$4:$AD$83,0)),"",INDEX('ZPV Hlídky'!$D$3:$Q$82,MATCH(výpočty!$AP71,výpočty!$AD$4:$AD$83,0),2)))</f>
        <v/>
      </c>
      <c r="F70" s="127" t="str">
        <f>IF($C70="","",IF(ISNA(MATCH(výpočty!$AP71,výpočty!$AD$4:$AD$83,0)),"",INDEX('ZPV Hlídky'!$D$3:$Q$82,MATCH(výpočty!$AP71,výpočty!$AD$4:$AD$83,0),3)))</f>
        <v/>
      </c>
      <c r="G70" s="128" t="str">
        <f>IF($C70="","",IF(ISNA(MATCH(výpočty!$AP71,výpočty!$AD$4:$AD$83,0)),"",INDEX('ZPV Hlídky'!$D$3:$Q$82,MATCH(výpočty!$AP71,výpočty!$AD$4:$AD$83,0),4)))</f>
        <v/>
      </c>
      <c r="H70" s="129" t="str">
        <f>IF($C70="","",IF(ISNA(MATCH(výpočty!$AP71,výpočty!$AD$4:$AD$83,0)),"",INDEX('ZPV Hlídky'!$D$3:$Q$82,MATCH(výpočty!$AP71,výpočty!$AD$4:$AD$83,0),5)))</f>
        <v/>
      </c>
      <c r="I70" s="129" t="str">
        <f>IF($C70="","",IF(ISNA(MATCH(výpočty!$AP71,výpočty!$AD$4:$AD$83,0)),"",INDEX('ZPV Hlídky'!$D$3:$Q$82,MATCH(výpočty!$AP71,výpočty!$AD$4:$AD$83,0),6)))</f>
        <v/>
      </c>
      <c r="J70" s="129" t="str">
        <f>IF($C70="","",IF(ISNA(MATCH(výpočty!$AP71,výpočty!$AD$4:$AD$83,0)),"",INDEX('ZPV Hlídky'!$D$3:$Q$82,MATCH(výpočty!$AP71,výpočty!$AD$4:$AD$83,0),7)))</f>
        <v/>
      </c>
      <c r="K70" s="129" t="str">
        <f>IF($C70="","",IF(ISNA(MATCH(výpočty!$AP71,výpočty!$AD$4:$AD$83,0)),"",INDEX('ZPV Hlídky'!$D$3:$Q$82,MATCH(výpočty!$AP71,výpočty!$AD$4:$AD$83,0),8)))</f>
        <v/>
      </c>
      <c r="L70" s="129" t="str">
        <f>IF($C70="","",IF(ISNA(MATCH(výpočty!$AP71,výpočty!$AD$4:$AD$83,0)),"",INDEX('ZPV Hlídky'!$D$3:$Q$82,MATCH(výpočty!$AP71,výpočty!$AD$4:$AD$83,0),9)))</f>
        <v/>
      </c>
      <c r="M70" s="130" t="str">
        <f>IF($C70="","",IF(ISNA(MATCH(výpočty!$AP71,výpočty!$AD$4:$AD$83,0)),"",INDEX('ZPV Hlídky'!$D$3:$Q$82,MATCH(výpočty!$AP71,výpočty!$AD$4:$AD$83,0),10)))</f>
        <v/>
      </c>
      <c r="N70" s="131" t="str">
        <f>IF($C70="","",IF(ISNA(MATCH(výpočty!$AP71,výpočty!$AD$4:$AD$83,0)),"",INDEX('ZPV Hlídky'!$D$3:$Q$82,MATCH(výpočty!$AP71,výpočty!$AD$4:$AD$83,0),11)))</f>
        <v/>
      </c>
      <c r="O70" s="126" t="str">
        <f>IF($C70="","",IF(ISNA(MATCH(výpočty!$AP71,výpočty!$AD$4:$AD$83,0)),"",INDEX('ZPV Hlídky'!$D$3:$Q$82,MATCH(výpočty!$AP71,výpočty!$AD$4:$AD$83,0),12)))</f>
        <v/>
      </c>
      <c r="P70" s="132" t="str">
        <f>IF($C70="","",IF(ISNA(MATCH(výpočty!$AP71,výpočty!$AD$4:$AD$83,0)),"",INDEX('ZPV Hlídky'!$D$3:$Q$82,MATCH(výpočty!$AP71,výpočty!$AD$4:$AD$83,0),13)))</f>
        <v/>
      </c>
      <c r="Q70" s="125" t="str">
        <f>IF($C70="","",IF(ISNA(MATCH(výpočty!$AP71,výpočty!$AD$4:$AD$83,0)),"dnf",INDEX('ZPV Hlídky'!$D$3:$Q$82,MATCH(výpočty!$AP71,výpočty!$AD$4:$AD$83,0),14)))</f>
        <v/>
      </c>
      <c r="R70" s="220"/>
    </row>
    <row r="71" spans="1:18" x14ac:dyDescent="0.25">
      <c r="A71" s="218">
        <f>A69+1</f>
        <v>35</v>
      </c>
      <c r="B71" s="219" t="str">
        <f>IF(Celkové!B72="","",Celkové!B72)</f>
        <v/>
      </c>
      <c r="C71" s="77" t="str">
        <f>IF(B71="","","A")</f>
        <v/>
      </c>
      <c r="D71" s="117" t="str">
        <f>IF($C71="","",IF(ISNA(MATCH(výpočty!$AP72,výpočty!$AD$4:$AD$83,0)),"",INDEX('ZPV Hlídky'!$D$3:$Q$82,MATCH(výpočty!$AP72,výpočty!$AD$4:$AD$83,0),1)))</f>
        <v/>
      </c>
      <c r="E71" s="118" t="str">
        <f>IF($C71="","",IF(ISNA(MATCH(výpočty!$AP72,výpočty!$AD$4:$AD$83,0)),"",INDEX('ZPV Hlídky'!$D$3:$Q$82,MATCH(výpočty!$AP72,výpočty!$AD$4:$AD$83,0),2)))</f>
        <v/>
      </c>
      <c r="F71" s="119" t="str">
        <f>IF($C71="","",IF(ISNA(MATCH(výpočty!$AP72,výpočty!$AD$4:$AD$83,0)),"",INDEX('ZPV Hlídky'!$D$3:$Q$82,MATCH(výpočty!$AP72,výpočty!$AD$4:$AD$83,0),3)))</f>
        <v/>
      </c>
      <c r="G71" s="120" t="str">
        <f>IF($C71="","",IF(ISNA(MATCH(výpočty!$AP72,výpočty!$AD$4:$AD$83,0)),"",INDEX('ZPV Hlídky'!$D$3:$Q$82,MATCH(výpočty!$AP72,výpočty!$AD$4:$AD$83,0),4)))</f>
        <v/>
      </c>
      <c r="H71" s="121" t="str">
        <f>IF($C71="","",IF(ISNA(MATCH(výpočty!$AP72,výpočty!$AD$4:$AD$83,0)),"",INDEX('ZPV Hlídky'!$D$3:$Q$82,MATCH(výpočty!$AP72,výpočty!$AD$4:$AD$83,0),5)))</f>
        <v/>
      </c>
      <c r="I71" s="121" t="str">
        <f>IF($C71="","",IF(ISNA(MATCH(výpočty!$AP72,výpočty!$AD$4:$AD$83,0)),"",INDEX('ZPV Hlídky'!$D$3:$Q$82,MATCH(výpočty!$AP72,výpočty!$AD$4:$AD$83,0),6)))</f>
        <v/>
      </c>
      <c r="J71" s="121" t="str">
        <f>IF($C71="","",IF(ISNA(MATCH(výpočty!$AP72,výpočty!$AD$4:$AD$83,0)),"",INDEX('ZPV Hlídky'!$D$3:$Q$82,MATCH(výpočty!$AP72,výpočty!$AD$4:$AD$83,0),7)))</f>
        <v/>
      </c>
      <c r="K71" s="121" t="str">
        <f>IF($C71="","",IF(ISNA(MATCH(výpočty!$AP72,výpočty!$AD$4:$AD$83,0)),"",INDEX('ZPV Hlídky'!$D$3:$Q$82,MATCH(výpočty!$AP72,výpočty!$AD$4:$AD$83,0),8)))</f>
        <v/>
      </c>
      <c r="L71" s="121" t="str">
        <f>IF($C71="","",IF(ISNA(MATCH(výpočty!$AP72,výpočty!$AD$4:$AD$83,0)),"",INDEX('ZPV Hlídky'!$D$3:$Q$82,MATCH(výpočty!$AP72,výpočty!$AD$4:$AD$83,0),9)))</f>
        <v/>
      </c>
      <c r="M71" s="122" t="str">
        <f>IF($C71="","",IF(ISNA(MATCH(výpočty!$AP72,výpočty!$AD$4:$AD$83,0)),"",INDEX('ZPV Hlídky'!$D$3:$Q$82,MATCH(výpočty!$AP72,výpočty!$AD$4:$AD$83,0),10)))</f>
        <v/>
      </c>
      <c r="N71" s="123" t="str">
        <f>IF($C71="","",IF(ISNA(MATCH(výpočty!$AP72,výpočty!$AD$4:$AD$83,0)),"",INDEX('ZPV Hlídky'!$D$3:$Q$82,MATCH(výpočty!$AP72,výpočty!$AD$4:$AD$83,0),11)))</f>
        <v/>
      </c>
      <c r="O71" s="118" t="str">
        <f>IF($C71="","",IF(ISNA(MATCH(výpočty!$AP72,výpočty!$AD$4:$AD$83,0)),"",INDEX('ZPV Hlídky'!$D$3:$Q$82,MATCH(výpočty!$AP72,výpočty!$AD$4:$AD$83,0),12)))</f>
        <v/>
      </c>
      <c r="P71" s="124" t="str">
        <f>IF($C71="","",IF(ISNA(MATCH(výpočty!$AP72,výpočty!$AD$4:$AD$83,0)),"",INDEX('ZPV Hlídky'!$D$3:$Q$82,MATCH(výpočty!$AP72,výpočty!$AD$4:$AD$83,0),13)))</f>
        <v/>
      </c>
      <c r="Q71" s="117" t="str">
        <f>IF($C71="","",IF(ISNA(MATCH(výpočty!$AP72,výpočty!$AD$4:$AD$83,0)),"dnf",INDEX('ZPV Hlídky'!$D$3:$Q$82,MATCH(výpočty!$AP72,výpočty!$AD$4:$AD$83,0),14)))</f>
        <v/>
      </c>
      <c r="R71" s="220" t="str">
        <f>IF(B71="","",výpočty!AU72)</f>
        <v/>
      </c>
    </row>
    <row r="72" spans="1:18" x14ac:dyDescent="0.25">
      <c r="A72" s="218"/>
      <c r="B72" s="219"/>
      <c r="C72" s="79" t="str">
        <f>IF(B71="","","B")</f>
        <v/>
      </c>
      <c r="D72" s="125" t="str">
        <f>IF($C72="","",IF(ISNA(MATCH(výpočty!$AP73,výpočty!$AD$4:$AD$83,0)),"",INDEX('ZPV Hlídky'!$D$3:$Q$82,MATCH(výpočty!$AP73,výpočty!$AD$4:$AD$83,0),1)))</f>
        <v/>
      </c>
      <c r="E72" s="126" t="str">
        <f>IF($C72="","",IF(ISNA(MATCH(výpočty!$AP73,výpočty!$AD$4:$AD$83,0)),"",INDEX('ZPV Hlídky'!$D$3:$Q$82,MATCH(výpočty!$AP73,výpočty!$AD$4:$AD$83,0),2)))</f>
        <v/>
      </c>
      <c r="F72" s="127" t="str">
        <f>IF($C72="","",IF(ISNA(MATCH(výpočty!$AP73,výpočty!$AD$4:$AD$83,0)),"",INDEX('ZPV Hlídky'!$D$3:$Q$82,MATCH(výpočty!$AP73,výpočty!$AD$4:$AD$83,0),3)))</f>
        <v/>
      </c>
      <c r="G72" s="128" t="str">
        <f>IF($C72="","",IF(ISNA(MATCH(výpočty!$AP73,výpočty!$AD$4:$AD$83,0)),"",INDEX('ZPV Hlídky'!$D$3:$Q$82,MATCH(výpočty!$AP73,výpočty!$AD$4:$AD$83,0),4)))</f>
        <v/>
      </c>
      <c r="H72" s="129" t="str">
        <f>IF($C72="","",IF(ISNA(MATCH(výpočty!$AP73,výpočty!$AD$4:$AD$83,0)),"",INDEX('ZPV Hlídky'!$D$3:$Q$82,MATCH(výpočty!$AP73,výpočty!$AD$4:$AD$83,0),5)))</f>
        <v/>
      </c>
      <c r="I72" s="129" t="str">
        <f>IF($C72="","",IF(ISNA(MATCH(výpočty!$AP73,výpočty!$AD$4:$AD$83,0)),"",INDEX('ZPV Hlídky'!$D$3:$Q$82,MATCH(výpočty!$AP73,výpočty!$AD$4:$AD$83,0),6)))</f>
        <v/>
      </c>
      <c r="J72" s="129" t="str">
        <f>IF($C72="","",IF(ISNA(MATCH(výpočty!$AP73,výpočty!$AD$4:$AD$83,0)),"",INDEX('ZPV Hlídky'!$D$3:$Q$82,MATCH(výpočty!$AP73,výpočty!$AD$4:$AD$83,0),7)))</f>
        <v/>
      </c>
      <c r="K72" s="129" t="str">
        <f>IF($C72="","",IF(ISNA(MATCH(výpočty!$AP73,výpočty!$AD$4:$AD$83,0)),"",INDEX('ZPV Hlídky'!$D$3:$Q$82,MATCH(výpočty!$AP73,výpočty!$AD$4:$AD$83,0),8)))</f>
        <v/>
      </c>
      <c r="L72" s="129" t="str">
        <f>IF($C72="","",IF(ISNA(MATCH(výpočty!$AP73,výpočty!$AD$4:$AD$83,0)),"",INDEX('ZPV Hlídky'!$D$3:$Q$82,MATCH(výpočty!$AP73,výpočty!$AD$4:$AD$83,0),9)))</f>
        <v/>
      </c>
      <c r="M72" s="130" t="str">
        <f>IF($C72="","",IF(ISNA(MATCH(výpočty!$AP73,výpočty!$AD$4:$AD$83,0)),"",INDEX('ZPV Hlídky'!$D$3:$Q$82,MATCH(výpočty!$AP73,výpočty!$AD$4:$AD$83,0),10)))</f>
        <v/>
      </c>
      <c r="N72" s="131" t="str">
        <f>IF($C72="","",IF(ISNA(MATCH(výpočty!$AP73,výpočty!$AD$4:$AD$83,0)),"",INDEX('ZPV Hlídky'!$D$3:$Q$82,MATCH(výpočty!$AP73,výpočty!$AD$4:$AD$83,0),11)))</f>
        <v/>
      </c>
      <c r="O72" s="126" t="str">
        <f>IF($C72="","",IF(ISNA(MATCH(výpočty!$AP73,výpočty!$AD$4:$AD$83,0)),"",INDEX('ZPV Hlídky'!$D$3:$Q$82,MATCH(výpočty!$AP73,výpočty!$AD$4:$AD$83,0),12)))</f>
        <v/>
      </c>
      <c r="P72" s="132" t="str">
        <f>IF($C72="","",IF(ISNA(MATCH(výpočty!$AP73,výpočty!$AD$4:$AD$83,0)),"",INDEX('ZPV Hlídky'!$D$3:$Q$82,MATCH(výpočty!$AP73,výpočty!$AD$4:$AD$83,0),13)))</f>
        <v/>
      </c>
      <c r="Q72" s="125" t="str">
        <f>IF($C72="","",IF(ISNA(MATCH(výpočty!$AP73,výpočty!$AD$4:$AD$83,0)),"dnf",INDEX('ZPV Hlídky'!$D$3:$Q$82,MATCH(výpočty!$AP73,výpočty!$AD$4:$AD$83,0),14)))</f>
        <v/>
      </c>
      <c r="R72" s="220"/>
    </row>
    <row r="73" spans="1:18" x14ac:dyDescent="0.25">
      <c r="A73" s="218">
        <f>A71+1</f>
        <v>36</v>
      </c>
      <c r="B73" s="219" t="str">
        <f>IF(Celkové!B74="","",Celkové!B74)</f>
        <v/>
      </c>
      <c r="C73" s="77" t="str">
        <f>IF(B73="","","A")</f>
        <v/>
      </c>
      <c r="D73" s="117" t="str">
        <f>IF($C73="","",IF(ISNA(MATCH(výpočty!$AP74,výpočty!$AD$4:$AD$83,0)),"",INDEX('ZPV Hlídky'!$D$3:$Q$82,MATCH(výpočty!$AP74,výpočty!$AD$4:$AD$83,0),1)))</f>
        <v/>
      </c>
      <c r="E73" s="118" t="str">
        <f>IF($C73="","",IF(ISNA(MATCH(výpočty!$AP74,výpočty!$AD$4:$AD$83,0)),"",INDEX('ZPV Hlídky'!$D$3:$Q$82,MATCH(výpočty!$AP74,výpočty!$AD$4:$AD$83,0),2)))</f>
        <v/>
      </c>
      <c r="F73" s="119" t="str">
        <f>IF($C73="","",IF(ISNA(MATCH(výpočty!$AP74,výpočty!$AD$4:$AD$83,0)),"",INDEX('ZPV Hlídky'!$D$3:$Q$82,MATCH(výpočty!$AP74,výpočty!$AD$4:$AD$83,0),3)))</f>
        <v/>
      </c>
      <c r="G73" s="120" t="str">
        <f>IF($C73="","",IF(ISNA(MATCH(výpočty!$AP74,výpočty!$AD$4:$AD$83,0)),"",INDEX('ZPV Hlídky'!$D$3:$Q$82,MATCH(výpočty!$AP74,výpočty!$AD$4:$AD$83,0),4)))</f>
        <v/>
      </c>
      <c r="H73" s="121" t="str">
        <f>IF($C73="","",IF(ISNA(MATCH(výpočty!$AP74,výpočty!$AD$4:$AD$83,0)),"",INDEX('ZPV Hlídky'!$D$3:$Q$82,MATCH(výpočty!$AP74,výpočty!$AD$4:$AD$83,0),5)))</f>
        <v/>
      </c>
      <c r="I73" s="121" t="str">
        <f>IF($C73="","",IF(ISNA(MATCH(výpočty!$AP74,výpočty!$AD$4:$AD$83,0)),"",INDEX('ZPV Hlídky'!$D$3:$Q$82,MATCH(výpočty!$AP74,výpočty!$AD$4:$AD$83,0),6)))</f>
        <v/>
      </c>
      <c r="J73" s="121" t="str">
        <f>IF($C73="","",IF(ISNA(MATCH(výpočty!$AP74,výpočty!$AD$4:$AD$83,0)),"",INDEX('ZPV Hlídky'!$D$3:$Q$82,MATCH(výpočty!$AP74,výpočty!$AD$4:$AD$83,0),7)))</f>
        <v/>
      </c>
      <c r="K73" s="121" t="str">
        <f>IF($C73="","",IF(ISNA(MATCH(výpočty!$AP74,výpočty!$AD$4:$AD$83,0)),"",INDEX('ZPV Hlídky'!$D$3:$Q$82,MATCH(výpočty!$AP74,výpočty!$AD$4:$AD$83,0),8)))</f>
        <v/>
      </c>
      <c r="L73" s="121" t="str">
        <f>IF($C73="","",IF(ISNA(MATCH(výpočty!$AP74,výpočty!$AD$4:$AD$83,0)),"",INDEX('ZPV Hlídky'!$D$3:$Q$82,MATCH(výpočty!$AP74,výpočty!$AD$4:$AD$83,0),9)))</f>
        <v/>
      </c>
      <c r="M73" s="122" t="str">
        <f>IF($C73="","",IF(ISNA(MATCH(výpočty!$AP74,výpočty!$AD$4:$AD$83,0)),"",INDEX('ZPV Hlídky'!$D$3:$Q$82,MATCH(výpočty!$AP74,výpočty!$AD$4:$AD$83,0),10)))</f>
        <v/>
      </c>
      <c r="N73" s="123" t="str">
        <f>IF($C73="","",IF(ISNA(MATCH(výpočty!$AP74,výpočty!$AD$4:$AD$83,0)),"",INDEX('ZPV Hlídky'!$D$3:$Q$82,MATCH(výpočty!$AP74,výpočty!$AD$4:$AD$83,0),11)))</f>
        <v/>
      </c>
      <c r="O73" s="118" t="str">
        <f>IF($C73="","",IF(ISNA(MATCH(výpočty!$AP74,výpočty!$AD$4:$AD$83,0)),"",INDEX('ZPV Hlídky'!$D$3:$Q$82,MATCH(výpočty!$AP74,výpočty!$AD$4:$AD$83,0),12)))</f>
        <v/>
      </c>
      <c r="P73" s="124" t="str">
        <f>IF($C73="","",IF(ISNA(MATCH(výpočty!$AP74,výpočty!$AD$4:$AD$83,0)),"",INDEX('ZPV Hlídky'!$D$3:$Q$82,MATCH(výpočty!$AP74,výpočty!$AD$4:$AD$83,0),13)))</f>
        <v/>
      </c>
      <c r="Q73" s="117" t="str">
        <f>IF($C73="","",IF(ISNA(MATCH(výpočty!$AP74,výpočty!$AD$4:$AD$83,0)),"dnf",INDEX('ZPV Hlídky'!$D$3:$Q$82,MATCH(výpočty!$AP74,výpočty!$AD$4:$AD$83,0),14)))</f>
        <v/>
      </c>
      <c r="R73" s="220" t="str">
        <f>IF(B73="","",výpočty!AU74)</f>
        <v/>
      </c>
    </row>
    <row r="74" spans="1:18" x14ac:dyDescent="0.25">
      <c r="A74" s="218"/>
      <c r="B74" s="219"/>
      <c r="C74" s="79" t="str">
        <f>IF(B73="","","B")</f>
        <v/>
      </c>
      <c r="D74" s="125" t="str">
        <f>IF($C74="","",IF(ISNA(MATCH(výpočty!$AP75,výpočty!$AD$4:$AD$83,0)),"",INDEX('ZPV Hlídky'!$D$3:$Q$82,MATCH(výpočty!$AP75,výpočty!$AD$4:$AD$83,0),1)))</f>
        <v/>
      </c>
      <c r="E74" s="126" t="str">
        <f>IF($C74="","",IF(ISNA(MATCH(výpočty!$AP75,výpočty!$AD$4:$AD$83,0)),"",INDEX('ZPV Hlídky'!$D$3:$Q$82,MATCH(výpočty!$AP75,výpočty!$AD$4:$AD$83,0),2)))</f>
        <v/>
      </c>
      <c r="F74" s="127" t="str">
        <f>IF($C74="","",IF(ISNA(MATCH(výpočty!$AP75,výpočty!$AD$4:$AD$83,0)),"",INDEX('ZPV Hlídky'!$D$3:$Q$82,MATCH(výpočty!$AP75,výpočty!$AD$4:$AD$83,0),3)))</f>
        <v/>
      </c>
      <c r="G74" s="128" t="str">
        <f>IF($C74="","",IF(ISNA(MATCH(výpočty!$AP75,výpočty!$AD$4:$AD$83,0)),"",INDEX('ZPV Hlídky'!$D$3:$Q$82,MATCH(výpočty!$AP75,výpočty!$AD$4:$AD$83,0),4)))</f>
        <v/>
      </c>
      <c r="H74" s="129" t="str">
        <f>IF($C74="","",IF(ISNA(MATCH(výpočty!$AP75,výpočty!$AD$4:$AD$83,0)),"",INDEX('ZPV Hlídky'!$D$3:$Q$82,MATCH(výpočty!$AP75,výpočty!$AD$4:$AD$83,0),5)))</f>
        <v/>
      </c>
      <c r="I74" s="129" t="str">
        <f>IF($C74="","",IF(ISNA(MATCH(výpočty!$AP75,výpočty!$AD$4:$AD$83,0)),"",INDEX('ZPV Hlídky'!$D$3:$Q$82,MATCH(výpočty!$AP75,výpočty!$AD$4:$AD$83,0),6)))</f>
        <v/>
      </c>
      <c r="J74" s="129" t="str">
        <f>IF($C74="","",IF(ISNA(MATCH(výpočty!$AP75,výpočty!$AD$4:$AD$83,0)),"",INDEX('ZPV Hlídky'!$D$3:$Q$82,MATCH(výpočty!$AP75,výpočty!$AD$4:$AD$83,0),7)))</f>
        <v/>
      </c>
      <c r="K74" s="129" t="str">
        <f>IF($C74="","",IF(ISNA(MATCH(výpočty!$AP75,výpočty!$AD$4:$AD$83,0)),"",INDEX('ZPV Hlídky'!$D$3:$Q$82,MATCH(výpočty!$AP75,výpočty!$AD$4:$AD$83,0),8)))</f>
        <v/>
      </c>
      <c r="L74" s="129" t="str">
        <f>IF($C74="","",IF(ISNA(MATCH(výpočty!$AP75,výpočty!$AD$4:$AD$83,0)),"",INDEX('ZPV Hlídky'!$D$3:$Q$82,MATCH(výpočty!$AP75,výpočty!$AD$4:$AD$83,0),9)))</f>
        <v/>
      </c>
      <c r="M74" s="130" t="str">
        <f>IF($C74="","",IF(ISNA(MATCH(výpočty!$AP75,výpočty!$AD$4:$AD$83,0)),"",INDEX('ZPV Hlídky'!$D$3:$Q$82,MATCH(výpočty!$AP75,výpočty!$AD$4:$AD$83,0),10)))</f>
        <v/>
      </c>
      <c r="N74" s="131" t="str">
        <f>IF($C74="","",IF(ISNA(MATCH(výpočty!$AP75,výpočty!$AD$4:$AD$83,0)),"",INDEX('ZPV Hlídky'!$D$3:$Q$82,MATCH(výpočty!$AP75,výpočty!$AD$4:$AD$83,0),11)))</f>
        <v/>
      </c>
      <c r="O74" s="126" t="str">
        <f>IF($C74="","",IF(ISNA(MATCH(výpočty!$AP75,výpočty!$AD$4:$AD$83,0)),"",INDEX('ZPV Hlídky'!$D$3:$Q$82,MATCH(výpočty!$AP75,výpočty!$AD$4:$AD$83,0),12)))</f>
        <v/>
      </c>
      <c r="P74" s="132" t="str">
        <f>IF($C74="","",IF(ISNA(MATCH(výpočty!$AP75,výpočty!$AD$4:$AD$83,0)),"",INDEX('ZPV Hlídky'!$D$3:$Q$82,MATCH(výpočty!$AP75,výpočty!$AD$4:$AD$83,0),13)))</f>
        <v/>
      </c>
      <c r="Q74" s="125" t="str">
        <f>IF($C74="","",IF(ISNA(MATCH(výpočty!$AP75,výpočty!$AD$4:$AD$83,0)),"dnf",INDEX('ZPV Hlídky'!$D$3:$Q$82,MATCH(výpočty!$AP75,výpočty!$AD$4:$AD$83,0),14)))</f>
        <v/>
      </c>
      <c r="R74" s="220"/>
    </row>
    <row r="75" spans="1:18" x14ac:dyDescent="0.25">
      <c r="A75" s="218">
        <f>A73+1</f>
        <v>37</v>
      </c>
      <c r="B75" s="219" t="str">
        <f>IF(Celkové!B76="","",Celkové!B76)</f>
        <v/>
      </c>
      <c r="C75" s="77" t="str">
        <f>IF(B75="","","A")</f>
        <v/>
      </c>
      <c r="D75" s="117" t="str">
        <f>IF($C75="","",IF(ISNA(MATCH(výpočty!$AP76,výpočty!$AD$4:$AD$83,0)),"",INDEX('ZPV Hlídky'!$D$3:$Q$82,MATCH(výpočty!$AP76,výpočty!$AD$4:$AD$83,0),1)))</f>
        <v/>
      </c>
      <c r="E75" s="118" t="str">
        <f>IF($C75="","",IF(ISNA(MATCH(výpočty!$AP76,výpočty!$AD$4:$AD$83,0)),"",INDEX('ZPV Hlídky'!$D$3:$Q$82,MATCH(výpočty!$AP76,výpočty!$AD$4:$AD$83,0),2)))</f>
        <v/>
      </c>
      <c r="F75" s="119" t="str">
        <f>IF($C75="","",IF(ISNA(MATCH(výpočty!$AP76,výpočty!$AD$4:$AD$83,0)),"",INDEX('ZPV Hlídky'!$D$3:$Q$82,MATCH(výpočty!$AP76,výpočty!$AD$4:$AD$83,0),3)))</f>
        <v/>
      </c>
      <c r="G75" s="120" t="str">
        <f>IF($C75="","",IF(ISNA(MATCH(výpočty!$AP76,výpočty!$AD$4:$AD$83,0)),"",INDEX('ZPV Hlídky'!$D$3:$Q$82,MATCH(výpočty!$AP76,výpočty!$AD$4:$AD$83,0),4)))</f>
        <v/>
      </c>
      <c r="H75" s="121" t="str">
        <f>IF($C75="","",IF(ISNA(MATCH(výpočty!$AP76,výpočty!$AD$4:$AD$83,0)),"",INDEX('ZPV Hlídky'!$D$3:$Q$82,MATCH(výpočty!$AP76,výpočty!$AD$4:$AD$83,0),5)))</f>
        <v/>
      </c>
      <c r="I75" s="121" t="str">
        <f>IF($C75="","",IF(ISNA(MATCH(výpočty!$AP76,výpočty!$AD$4:$AD$83,0)),"",INDEX('ZPV Hlídky'!$D$3:$Q$82,MATCH(výpočty!$AP76,výpočty!$AD$4:$AD$83,0),6)))</f>
        <v/>
      </c>
      <c r="J75" s="121" t="str">
        <f>IF($C75="","",IF(ISNA(MATCH(výpočty!$AP76,výpočty!$AD$4:$AD$83,0)),"",INDEX('ZPV Hlídky'!$D$3:$Q$82,MATCH(výpočty!$AP76,výpočty!$AD$4:$AD$83,0),7)))</f>
        <v/>
      </c>
      <c r="K75" s="121" t="str">
        <f>IF($C75="","",IF(ISNA(MATCH(výpočty!$AP76,výpočty!$AD$4:$AD$83,0)),"",INDEX('ZPV Hlídky'!$D$3:$Q$82,MATCH(výpočty!$AP76,výpočty!$AD$4:$AD$83,0),8)))</f>
        <v/>
      </c>
      <c r="L75" s="121" t="str">
        <f>IF($C75="","",IF(ISNA(MATCH(výpočty!$AP76,výpočty!$AD$4:$AD$83,0)),"",INDEX('ZPV Hlídky'!$D$3:$Q$82,MATCH(výpočty!$AP76,výpočty!$AD$4:$AD$83,0),9)))</f>
        <v/>
      </c>
      <c r="M75" s="122" t="str">
        <f>IF($C75="","",IF(ISNA(MATCH(výpočty!$AP76,výpočty!$AD$4:$AD$83,0)),"",INDEX('ZPV Hlídky'!$D$3:$Q$82,MATCH(výpočty!$AP76,výpočty!$AD$4:$AD$83,0),10)))</f>
        <v/>
      </c>
      <c r="N75" s="123" t="str">
        <f>IF($C75="","",IF(ISNA(MATCH(výpočty!$AP76,výpočty!$AD$4:$AD$83,0)),"",INDEX('ZPV Hlídky'!$D$3:$Q$82,MATCH(výpočty!$AP76,výpočty!$AD$4:$AD$83,0),11)))</f>
        <v/>
      </c>
      <c r="O75" s="118" t="str">
        <f>IF($C75="","",IF(ISNA(MATCH(výpočty!$AP76,výpočty!$AD$4:$AD$83,0)),"",INDEX('ZPV Hlídky'!$D$3:$Q$82,MATCH(výpočty!$AP76,výpočty!$AD$4:$AD$83,0),12)))</f>
        <v/>
      </c>
      <c r="P75" s="124" t="str">
        <f>IF($C75="","",IF(ISNA(MATCH(výpočty!$AP76,výpočty!$AD$4:$AD$83,0)),"",INDEX('ZPV Hlídky'!$D$3:$Q$82,MATCH(výpočty!$AP76,výpočty!$AD$4:$AD$83,0),13)))</f>
        <v/>
      </c>
      <c r="Q75" s="117" t="str">
        <f>IF($C75="","",IF(ISNA(MATCH(výpočty!$AP76,výpočty!$AD$4:$AD$83,0)),"dnf",INDEX('ZPV Hlídky'!$D$3:$Q$82,MATCH(výpočty!$AP76,výpočty!$AD$4:$AD$83,0),14)))</f>
        <v/>
      </c>
      <c r="R75" s="220" t="str">
        <f>IF(B75="","",výpočty!AU76)</f>
        <v/>
      </c>
    </row>
    <row r="76" spans="1:18" x14ac:dyDescent="0.25">
      <c r="A76" s="218"/>
      <c r="B76" s="219"/>
      <c r="C76" s="79" t="str">
        <f>IF(B75="","","B")</f>
        <v/>
      </c>
      <c r="D76" s="125" t="str">
        <f>IF($C76="","",IF(ISNA(MATCH(výpočty!$AP77,výpočty!$AD$4:$AD$83,0)),"",INDEX('ZPV Hlídky'!$D$3:$Q$82,MATCH(výpočty!$AP77,výpočty!$AD$4:$AD$83,0),1)))</f>
        <v/>
      </c>
      <c r="E76" s="126" t="str">
        <f>IF($C76="","",IF(ISNA(MATCH(výpočty!$AP77,výpočty!$AD$4:$AD$83,0)),"",INDEX('ZPV Hlídky'!$D$3:$Q$82,MATCH(výpočty!$AP77,výpočty!$AD$4:$AD$83,0),2)))</f>
        <v/>
      </c>
      <c r="F76" s="127" t="str">
        <f>IF($C76="","",IF(ISNA(MATCH(výpočty!$AP77,výpočty!$AD$4:$AD$83,0)),"",INDEX('ZPV Hlídky'!$D$3:$Q$82,MATCH(výpočty!$AP77,výpočty!$AD$4:$AD$83,0),3)))</f>
        <v/>
      </c>
      <c r="G76" s="128" t="str">
        <f>IF($C76="","",IF(ISNA(MATCH(výpočty!$AP77,výpočty!$AD$4:$AD$83,0)),"",INDEX('ZPV Hlídky'!$D$3:$Q$82,MATCH(výpočty!$AP77,výpočty!$AD$4:$AD$83,0),4)))</f>
        <v/>
      </c>
      <c r="H76" s="129" t="str">
        <f>IF($C76="","",IF(ISNA(MATCH(výpočty!$AP77,výpočty!$AD$4:$AD$83,0)),"",INDEX('ZPV Hlídky'!$D$3:$Q$82,MATCH(výpočty!$AP77,výpočty!$AD$4:$AD$83,0),5)))</f>
        <v/>
      </c>
      <c r="I76" s="129" t="str">
        <f>IF($C76="","",IF(ISNA(MATCH(výpočty!$AP77,výpočty!$AD$4:$AD$83,0)),"",INDEX('ZPV Hlídky'!$D$3:$Q$82,MATCH(výpočty!$AP77,výpočty!$AD$4:$AD$83,0),6)))</f>
        <v/>
      </c>
      <c r="J76" s="129" t="str">
        <f>IF($C76="","",IF(ISNA(MATCH(výpočty!$AP77,výpočty!$AD$4:$AD$83,0)),"",INDEX('ZPV Hlídky'!$D$3:$Q$82,MATCH(výpočty!$AP77,výpočty!$AD$4:$AD$83,0),7)))</f>
        <v/>
      </c>
      <c r="K76" s="129" t="str">
        <f>IF($C76="","",IF(ISNA(MATCH(výpočty!$AP77,výpočty!$AD$4:$AD$83,0)),"",INDEX('ZPV Hlídky'!$D$3:$Q$82,MATCH(výpočty!$AP77,výpočty!$AD$4:$AD$83,0),8)))</f>
        <v/>
      </c>
      <c r="L76" s="129" t="str">
        <f>IF($C76="","",IF(ISNA(MATCH(výpočty!$AP77,výpočty!$AD$4:$AD$83,0)),"",INDEX('ZPV Hlídky'!$D$3:$Q$82,MATCH(výpočty!$AP77,výpočty!$AD$4:$AD$83,0),9)))</f>
        <v/>
      </c>
      <c r="M76" s="130" t="str">
        <f>IF($C76="","",IF(ISNA(MATCH(výpočty!$AP77,výpočty!$AD$4:$AD$83,0)),"",INDEX('ZPV Hlídky'!$D$3:$Q$82,MATCH(výpočty!$AP77,výpočty!$AD$4:$AD$83,0),10)))</f>
        <v/>
      </c>
      <c r="N76" s="131" t="str">
        <f>IF($C76="","",IF(ISNA(MATCH(výpočty!$AP77,výpočty!$AD$4:$AD$83,0)),"",INDEX('ZPV Hlídky'!$D$3:$Q$82,MATCH(výpočty!$AP77,výpočty!$AD$4:$AD$83,0),11)))</f>
        <v/>
      </c>
      <c r="O76" s="126" t="str">
        <f>IF($C76="","",IF(ISNA(MATCH(výpočty!$AP77,výpočty!$AD$4:$AD$83,0)),"",INDEX('ZPV Hlídky'!$D$3:$Q$82,MATCH(výpočty!$AP77,výpočty!$AD$4:$AD$83,0),12)))</f>
        <v/>
      </c>
      <c r="P76" s="132" t="str">
        <f>IF($C76="","",IF(ISNA(MATCH(výpočty!$AP77,výpočty!$AD$4:$AD$83,0)),"",INDEX('ZPV Hlídky'!$D$3:$Q$82,MATCH(výpočty!$AP77,výpočty!$AD$4:$AD$83,0),13)))</f>
        <v/>
      </c>
      <c r="Q76" s="125" t="str">
        <f>IF($C76="","",IF(ISNA(MATCH(výpočty!$AP77,výpočty!$AD$4:$AD$83,0)),"dnf",INDEX('ZPV Hlídky'!$D$3:$Q$82,MATCH(výpočty!$AP77,výpočty!$AD$4:$AD$83,0),14)))</f>
        <v/>
      </c>
      <c r="R76" s="220"/>
    </row>
    <row r="77" spans="1:18" x14ac:dyDescent="0.25">
      <c r="A77" s="218">
        <f>A75+1</f>
        <v>38</v>
      </c>
      <c r="B77" s="219" t="str">
        <f>IF(Celkové!B78="","",Celkové!B78)</f>
        <v/>
      </c>
      <c r="C77" s="77" t="str">
        <f>IF(B77="","","A")</f>
        <v/>
      </c>
      <c r="D77" s="117" t="str">
        <f>IF($C77="","",IF(ISNA(MATCH(výpočty!$AP78,výpočty!$AD$4:$AD$83,0)),"",INDEX('ZPV Hlídky'!$D$3:$Q$82,MATCH(výpočty!$AP78,výpočty!$AD$4:$AD$83,0),1)))</f>
        <v/>
      </c>
      <c r="E77" s="118" t="str">
        <f>IF($C77="","",IF(ISNA(MATCH(výpočty!$AP78,výpočty!$AD$4:$AD$83,0)),"",INDEX('ZPV Hlídky'!$D$3:$Q$82,MATCH(výpočty!$AP78,výpočty!$AD$4:$AD$83,0),2)))</f>
        <v/>
      </c>
      <c r="F77" s="119" t="str">
        <f>IF($C77="","",IF(ISNA(MATCH(výpočty!$AP78,výpočty!$AD$4:$AD$83,0)),"",INDEX('ZPV Hlídky'!$D$3:$Q$82,MATCH(výpočty!$AP78,výpočty!$AD$4:$AD$83,0),3)))</f>
        <v/>
      </c>
      <c r="G77" s="120" t="str">
        <f>IF($C77="","",IF(ISNA(MATCH(výpočty!$AP78,výpočty!$AD$4:$AD$83,0)),"",INDEX('ZPV Hlídky'!$D$3:$Q$82,MATCH(výpočty!$AP78,výpočty!$AD$4:$AD$83,0),4)))</f>
        <v/>
      </c>
      <c r="H77" s="121" t="str">
        <f>IF($C77="","",IF(ISNA(MATCH(výpočty!$AP78,výpočty!$AD$4:$AD$83,0)),"",INDEX('ZPV Hlídky'!$D$3:$Q$82,MATCH(výpočty!$AP78,výpočty!$AD$4:$AD$83,0),5)))</f>
        <v/>
      </c>
      <c r="I77" s="121" t="str">
        <f>IF($C77="","",IF(ISNA(MATCH(výpočty!$AP78,výpočty!$AD$4:$AD$83,0)),"",INDEX('ZPV Hlídky'!$D$3:$Q$82,MATCH(výpočty!$AP78,výpočty!$AD$4:$AD$83,0),6)))</f>
        <v/>
      </c>
      <c r="J77" s="121" t="str">
        <f>IF($C77="","",IF(ISNA(MATCH(výpočty!$AP78,výpočty!$AD$4:$AD$83,0)),"",INDEX('ZPV Hlídky'!$D$3:$Q$82,MATCH(výpočty!$AP78,výpočty!$AD$4:$AD$83,0),7)))</f>
        <v/>
      </c>
      <c r="K77" s="121" t="str">
        <f>IF($C77="","",IF(ISNA(MATCH(výpočty!$AP78,výpočty!$AD$4:$AD$83,0)),"",INDEX('ZPV Hlídky'!$D$3:$Q$82,MATCH(výpočty!$AP78,výpočty!$AD$4:$AD$83,0),8)))</f>
        <v/>
      </c>
      <c r="L77" s="121" t="str">
        <f>IF($C77="","",IF(ISNA(MATCH(výpočty!$AP78,výpočty!$AD$4:$AD$83,0)),"",INDEX('ZPV Hlídky'!$D$3:$Q$82,MATCH(výpočty!$AP78,výpočty!$AD$4:$AD$83,0),9)))</f>
        <v/>
      </c>
      <c r="M77" s="122" t="str">
        <f>IF($C77="","",IF(ISNA(MATCH(výpočty!$AP78,výpočty!$AD$4:$AD$83,0)),"",INDEX('ZPV Hlídky'!$D$3:$Q$82,MATCH(výpočty!$AP78,výpočty!$AD$4:$AD$83,0),10)))</f>
        <v/>
      </c>
      <c r="N77" s="123" t="str">
        <f>IF($C77="","",IF(ISNA(MATCH(výpočty!$AP78,výpočty!$AD$4:$AD$83,0)),"",INDEX('ZPV Hlídky'!$D$3:$Q$82,MATCH(výpočty!$AP78,výpočty!$AD$4:$AD$83,0),11)))</f>
        <v/>
      </c>
      <c r="O77" s="118" t="str">
        <f>IF($C77="","",IF(ISNA(MATCH(výpočty!$AP78,výpočty!$AD$4:$AD$83,0)),"",INDEX('ZPV Hlídky'!$D$3:$Q$82,MATCH(výpočty!$AP78,výpočty!$AD$4:$AD$83,0),12)))</f>
        <v/>
      </c>
      <c r="P77" s="124" t="str">
        <f>IF($C77="","",IF(ISNA(MATCH(výpočty!$AP78,výpočty!$AD$4:$AD$83,0)),"",INDEX('ZPV Hlídky'!$D$3:$Q$82,MATCH(výpočty!$AP78,výpočty!$AD$4:$AD$83,0),13)))</f>
        <v/>
      </c>
      <c r="Q77" s="117" t="str">
        <f>IF($C77="","",IF(ISNA(MATCH(výpočty!$AP78,výpočty!$AD$4:$AD$83,0)),"dnf",INDEX('ZPV Hlídky'!$D$3:$Q$82,MATCH(výpočty!$AP78,výpočty!$AD$4:$AD$83,0),14)))</f>
        <v/>
      </c>
      <c r="R77" s="220" t="str">
        <f>IF(B77="","",výpočty!AU78)</f>
        <v/>
      </c>
    </row>
    <row r="78" spans="1:18" x14ac:dyDescent="0.25">
      <c r="A78" s="218"/>
      <c r="B78" s="219"/>
      <c r="C78" s="79" t="str">
        <f>IF(B77="","","B")</f>
        <v/>
      </c>
      <c r="D78" s="125" t="str">
        <f>IF($C78="","",IF(ISNA(MATCH(výpočty!$AP79,výpočty!$AD$4:$AD$83,0)),"",INDEX('ZPV Hlídky'!$D$3:$Q$82,MATCH(výpočty!$AP79,výpočty!$AD$4:$AD$83,0),1)))</f>
        <v/>
      </c>
      <c r="E78" s="126" t="str">
        <f>IF($C78="","",IF(ISNA(MATCH(výpočty!$AP79,výpočty!$AD$4:$AD$83,0)),"",INDEX('ZPV Hlídky'!$D$3:$Q$82,MATCH(výpočty!$AP79,výpočty!$AD$4:$AD$83,0),2)))</f>
        <v/>
      </c>
      <c r="F78" s="127" t="str">
        <f>IF($C78="","",IF(ISNA(MATCH(výpočty!$AP79,výpočty!$AD$4:$AD$83,0)),"",INDEX('ZPV Hlídky'!$D$3:$Q$82,MATCH(výpočty!$AP79,výpočty!$AD$4:$AD$83,0),3)))</f>
        <v/>
      </c>
      <c r="G78" s="128" t="str">
        <f>IF($C78="","",IF(ISNA(MATCH(výpočty!$AP79,výpočty!$AD$4:$AD$83,0)),"",INDEX('ZPV Hlídky'!$D$3:$Q$82,MATCH(výpočty!$AP79,výpočty!$AD$4:$AD$83,0),4)))</f>
        <v/>
      </c>
      <c r="H78" s="129" t="str">
        <f>IF($C78="","",IF(ISNA(MATCH(výpočty!$AP79,výpočty!$AD$4:$AD$83,0)),"",INDEX('ZPV Hlídky'!$D$3:$Q$82,MATCH(výpočty!$AP79,výpočty!$AD$4:$AD$83,0),5)))</f>
        <v/>
      </c>
      <c r="I78" s="129" t="str">
        <f>IF($C78="","",IF(ISNA(MATCH(výpočty!$AP79,výpočty!$AD$4:$AD$83,0)),"",INDEX('ZPV Hlídky'!$D$3:$Q$82,MATCH(výpočty!$AP79,výpočty!$AD$4:$AD$83,0),6)))</f>
        <v/>
      </c>
      <c r="J78" s="129" t="str">
        <f>IF($C78="","",IF(ISNA(MATCH(výpočty!$AP79,výpočty!$AD$4:$AD$83,0)),"",INDEX('ZPV Hlídky'!$D$3:$Q$82,MATCH(výpočty!$AP79,výpočty!$AD$4:$AD$83,0),7)))</f>
        <v/>
      </c>
      <c r="K78" s="129" t="str">
        <f>IF($C78="","",IF(ISNA(MATCH(výpočty!$AP79,výpočty!$AD$4:$AD$83,0)),"",INDEX('ZPV Hlídky'!$D$3:$Q$82,MATCH(výpočty!$AP79,výpočty!$AD$4:$AD$83,0),8)))</f>
        <v/>
      </c>
      <c r="L78" s="129" t="str">
        <f>IF($C78="","",IF(ISNA(MATCH(výpočty!$AP79,výpočty!$AD$4:$AD$83,0)),"",INDEX('ZPV Hlídky'!$D$3:$Q$82,MATCH(výpočty!$AP79,výpočty!$AD$4:$AD$83,0),9)))</f>
        <v/>
      </c>
      <c r="M78" s="130" t="str">
        <f>IF($C78="","",IF(ISNA(MATCH(výpočty!$AP79,výpočty!$AD$4:$AD$83,0)),"",INDEX('ZPV Hlídky'!$D$3:$Q$82,MATCH(výpočty!$AP79,výpočty!$AD$4:$AD$83,0),10)))</f>
        <v/>
      </c>
      <c r="N78" s="131" t="str">
        <f>IF($C78="","",IF(ISNA(MATCH(výpočty!$AP79,výpočty!$AD$4:$AD$83,0)),"",INDEX('ZPV Hlídky'!$D$3:$Q$82,MATCH(výpočty!$AP79,výpočty!$AD$4:$AD$83,0),11)))</f>
        <v/>
      </c>
      <c r="O78" s="126" t="str">
        <f>IF($C78="","",IF(ISNA(MATCH(výpočty!$AP79,výpočty!$AD$4:$AD$83,0)),"",INDEX('ZPV Hlídky'!$D$3:$Q$82,MATCH(výpočty!$AP79,výpočty!$AD$4:$AD$83,0),12)))</f>
        <v/>
      </c>
      <c r="P78" s="132" t="str">
        <f>IF($C78="","",IF(ISNA(MATCH(výpočty!$AP79,výpočty!$AD$4:$AD$83,0)),"",INDEX('ZPV Hlídky'!$D$3:$Q$82,MATCH(výpočty!$AP79,výpočty!$AD$4:$AD$83,0),13)))</f>
        <v/>
      </c>
      <c r="Q78" s="125" t="str">
        <f>IF($C78="","",IF(ISNA(MATCH(výpočty!$AP79,výpočty!$AD$4:$AD$83,0)),"dnf",INDEX('ZPV Hlídky'!$D$3:$Q$82,MATCH(výpočty!$AP79,výpočty!$AD$4:$AD$83,0),14)))</f>
        <v/>
      </c>
      <c r="R78" s="220"/>
    </row>
    <row r="79" spans="1:18" x14ac:dyDescent="0.25">
      <c r="A79" s="218">
        <f>A77+1</f>
        <v>39</v>
      </c>
      <c r="B79" s="219" t="str">
        <f>IF(Celkové!B80="","",Celkové!B80)</f>
        <v/>
      </c>
      <c r="C79" s="77" t="str">
        <f>IF(B79="","","A")</f>
        <v/>
      </c>
      <c r="D79" s="117" t="str">
        <f>IF($C79="","",IF(ISNA(MATCH(výpočty!$AP80,výpočty!$AD$4:$AD$83,0)),"",INDEX('ZPV Hlídky'!$D$3:$Q$82,MATCH(výpočty!$AP80,výpočty!$AD$4:$AD$83,0),1)))</f>
        <v/>
      </c>
      <c r="E79" s="118" t="str">
        <f>IF($C79="","",IF(ISNA(MATCH(výpočty!$AP80,výpočty!$AD$4:$AD$83,0)),"",INDEX('ZPV Hlídky'!$D$3:$Q$82,MATCH(výpočty!$AP80,výpočty!$AD$4:$AD$83,0),2)))</f>
        <v/>
      </c>
      <c r="F79" s="119" t="str">
        <f>IF($C79="","",IF(ISNA(MATCH(výpočty!$AP80,výpočty!$AD$4:$AD$83,0)),"",INDEX('ZPV Hlídky'!$D$3:$Q$82,MATCH(výpočty!$AP80,výpočty!$AD$4:$AD$83,0),3)))</f>
        <v/>
      </c>
      <c r="G79" s="120" t="str">
        <f>IF($C79="","",IF(ISNA(MATCH(výpočty!$AP80,výpočty!$AD$4:$AD$83,0)),"",INDEX('ZPV Hlídky'!$D$3:$Q$82,MATCH(výpočty!$AP80,výpočty!$AD$4:$AD$83,0),4)))</f>
        <v/>
      </c>
      <c r="H79" s="121" t="str">
        <f>IF($C79="","",IF(ISNA(MATCH(výpočty!$AP80,výpočty!$AD$4:$AD$83,0)),"",INDEX('ZPV Hlídky'!$D$3:$Q$82,MATCH(výpočty!$AP80,výpočty!$AD$4:$AD$83,0),5)))</f>
        <v/>
      </c>
      <c r="I79" s="121" t="str">
        <f>IF($C79="","",IF(ISNA(MATCH(výpočty!$AP80,výpočty!$AD$4:$AD$83,0)),"",INDEX('ZPV Hlídky'!$D$3:$Q$82,MATCH(výpočty!$AP80,výpočty!$AD$4:$AD$83,0),6)))</f>
        <v/>
      </c>
      <c r="J79" s="121" t="str">
        <f>IF($C79="","",IF(ISNA(MATCH(výpočty!$AP80,výpočty!$AD$4:$AD$83,0)),"",INDEX('ZPV Hlídky'!$D$3:$Q$82,MATCH(výpočty!$AP80,výpočty!$AD$4:$AD$83,0),7)))</f>
        <v/>
      </c>
      <c r="K79" s="121" t="str">
        <f>IF($C79="","",IF(ISNA(MATCH(výpočty!$AP80,výpočty!$AD$4:$AD$83,0)),"",INDEX('ZPV Hlídky'!$D$3:$Q$82,MATCH(výpočty!$AP80,výpočty!$AD$4:$AD$83,0),8)))</f>
        <v/>
      </c>
      <c r="L79" s="121" t="str">
        <f>IF($C79="","",IF(ISNA(MATCH(výpočty!$AP80,výpočty!$AD$4:$AD$83,0)),"",INDEX('ZPV Hlídky'!$D$3:$Q$82,MATCH(výpočty!$AP80,výpočty!$AD$4:$AD$83,0),9)))</f>
        <v/>
      </c>
      <c r="M79" s="122" t="str">
        <f>IF($C79="","",IF(ISNA(MATCH(výpočty!$AP80,výpočty!$AD$4:$AD$83,0)),"",INDEX('ZPV Hlídky'!$D$3:$Q$82,MATCH(výpočty!$AP80,výpočty!$AD$4:$AD$83,0),10)))</f>
        <v/>
      </c>
      <c r="N79" s="123" t="str">
        <f>IF($C79="","",IF(ISNA(MATCH(výpočty!$AP80,výpočty!$AD$4:$AD$83,0)),"",INDEX('ZPV Hlídky'!$D$3:$Q$82,MATCH(výpočty!$AP80,výpočty!$AD$4:$AD$83,0),11)))</f>
        <v/>
      </c>
      <c r="O79" s="118" t="str">
        <f>IF($C79="","",IF(ISNA(MATCH(výpočty!$AP80,výpočty!$AD$4:$AD$83,0)),"",INDEX('ZPV Hlídky'!$D$3:$Q$82,MATCH(výpočty!$AP80,výpočty!$AD$4:$AD$83,0),12)))</f>
        <v/>
      </c>
      <c r="P79" s="124" t="str">
        <f>IF($C79="","",IF(ISNA(MATCH(výpočty!$AP80,výpočty!$AD$4:$AD$83,0)),"",INDEX('ZPV Hlídky'!$D$3:$Q$82,MATCH(výpočty!$AP80,výpočty!$AD$4:$AD$83,0),13)))</f>
        <v/>
      </c>
      <c r="Q79" s="117" t="str">
        <f>IF($C79="","",IF(ISNA(MATCH(výpočty!$AP80,výpočty!$AD$4:$AD$83,0)),"dnf",INDEX('ZPV Hlídky'!$D$3:$Q$82,MATCH(výpočty!$AP80,výpočty!$AD$4:$AD$83,0),14)))</f>
        <v/>
      </c>
      <c r="R79" s="220" t="str">
        <f>IF(B79="","",výpočty!AU80)</f>
        <v/>
      </c>
    </row>
    <row r="80" spans="1:18" x14ac:dyDescent="0.25">
      <c r="A80" s="218"/>
      <c r="B80" s="219"/>
      <c r="C80" s="79" t="str">
        <f>IF(B79="","","B")</f>
        <v/>
      </c>
      <c r="D80" s="125" t="str">
        <f>IF($C80="","",IF(ISNA(MATCH(výpočty!$AP81,výpočty!$AD$4:$AD$83,0)),"",INDEX('ZPV Hlídky'!$D$3:$Q$82,MATCH(výpočty!$AP81,výpočty!$AD$4:$AD$83,0),1)))</f>
        <v/>
      </c>
      <c r="E80" s="126" t="str">
        <f>IF($C80="","",IF(ISNA(MATCH(výpočty!$AP81,výpočty!$AD$4:$AD$83,0)),"",INDEX('ZPV Hlídky'!$D$3:$Q$82,MATCH(výpočty!$AP81,výpočty!$AD$4:$AD$83,0),2)))</f>
        <v/>
      </c>
      <c r="F80" s="127" t="str">
        <f>IF($C80="","",IF(ISNA(MATCH(výpočty!$AP81,výpočty!$AD$4:$AD$83,0)),"",INDEX('ZPV Hlídky'!$D$3:$Q$82,MATCH(výpočty!$AP81,výpočty!$AD$4:$AD$83,0),3)))</f>
        <v/>
      </c>
      <c r="G80" s="128" t="str">
        <f>IF($C80="","",IF(ISNA(MATCH(výpočty!$AP81,výpočty!$AD$4:$AD$83,0)),"",INDEX('ZPV Hlídky'!$D$3:$Q$82,MATCH(výpočty!$AP81,výpočty!$AD$4:$AD$83,0),4)))</f>
        <v/>
      </c>
      <c r="H80" s="129" t="str">
        <f>IF($C80="","",IF(ISNA(MATCH(výpočty!$AP81,výpočty!$AD$4:$AD$83,0)),"",INDEX('ZPV Hlídky'!$D$3:$Q$82,MATCH(výpočty!$AP81,výpočty!$AD$4:$AD$83,0),5)))</f>
        <v/>
      </c>
      <c r="I80" s="129" t="str">
        <f>IF($C80="","",IF(ISNA(MATCH(výpočty!$AP81,výpočty!$AD$4:$AD$83,0)),"",INDEX('ZPV Hlídky'!$D$3:$Q$82,MATCH(výpočty!$AP81,výpočty!$AD$4:$AD$83,0),6)))</f>
        <v/>
      </c>
      <c r="J80" s="129" t="str">
        <f>IF($C80="","",IF(ISNA(MATCH(výpočty!$AP81,výpočty!$AD$4:$AD$83,0)),"",INDEX('ZPV Hlídky'!$D$3:$Q$82,MATCH(výpočty!$AP81,výpočty!$AD$4:$AD$83,0),7)))</f>
        <v/>
      </c>
      <c r="K80" s="129" t="str">
        <f>IF($C80="","",IF(ISNA(MATCH(výpočty!$AP81,výpočty!$AD$4:$AD$83,0)),"",INDEX('ZPV Hlídky'!$D$3:$Q$82,MATCH(výpočty!$AP81,výpočty!$AD$4:$AD$83,0),8)))</f>
        <v/>
      </c>
      <c r="L80" s="129" t="str">
        <f>IF($C80="","",IF(ISNA(MATCH(výpočty!$AP81,výpočty!$AD$4:$AD$83,0)),"",INDEX('ZPV Hlídky'!$D$3:$Q$82,MATCH(výpočty!$AP81,výpočty!$AD$4:$AD$83,0),9)))</f>
        <v/>
      </c>
      <c r="M80" s="130" t="str">
        <f>IF($C80="","",IF(ISNA(MATCH(výpočty!$AP81,výpočty!$AD$4:$AD$83,0)),"",INDEX('ZPV Hlídky'!$D$3:$Q$82,MATCH(výpočty!$AP81,výpočty!$AD$4:$AD$83,0),10)))</f>
        <v/>
      </c>
      <c r="N80" s="131" t="str">
        <f>IF($C80="","",IF(ISNA(MATCH(výpočty!$AP81,výpočty!$AD$4:$AD$83,0)),"",INDEX('ZPV Hlídky'!$D$3:$Q$82,MATCH(výpočty!$AP81,výpočty!$AD$4:$AD$83,0),11)))</f>
        <v/>
      </c>
      <c r="O80" s="126" t="str">
        <f>IF($C80="","",IF(ISNA(MATCH(výpočty!$AP81,výpočty!$AD$4:$AD$83,0)),"",INDEX('ZPV Hlídky'!$D$3:$Q$82,MATCH(výpočty!$AP81,výpočty!$AD$4:$AD$83,0),12)))</f>
        <v/>
      </c>
      <c r="P80" s="132" t="str">
        <f>IF($C80="","",IF(ISNA(MATCH(výpočty!$AP81,výpočty!$AD$4:$AD$83,0)),"",INDEX('ZPV Hlídky'!$D$3:$Q$82,MATCH(výpočty!$AP81,výpočty!$AD$4:$AD$83,0),13)))</f>
        <v/>
      </c>
      <c r="Q80" s="125" t="str">
        <f>IF($C80="","",IF(ISNA(MATCH(výpočty!$AP81,výpočty!$AD$4:$AD$83,0)),"dnf",INDEX('ZPV Hlídky'!$D$3:$Q$82,MATCH(výpočty!$AP81,výpočty!$AD$4:$AD$83,0),14)))</f>
        <v/>
      </c>
      <c r="R80" s="220"/>
    </row>
    <row r="81" spans="1:18" x14ac:dyDescent="0.25">
      <c r="A81" s="218">
        <f>A79+1</f>
        <v>40</v>
      </c>
      <c r="B81" s="219" t="str">
        <f>IF(Celkové!B82="","",Celkové!B82)</f>
        <v/>
      </c>
      <c r="C81" s="77" t="str">
        <f>IF(B81="","","A")</f>
        <v/>
      </c>
      <c r="D81" s="117" t="str">
        <f>IF($C81="","",IF(ISNA(MATCH(výpočty!$AP82,výpočty!$AD$4:$AD$83,0)),"",INDEX('ZPV Hlídky'!$D$3:$Q$82,MATCH(výpočty!$AP82,výpočty!$AD$4:$AD$83,0),1)))</f>
        <v/>
      </c>
      <c r="E81" s="118" t="str">
        <f>IF($C81="","",IF(ISNA(MATCH(výpočty!$AP82,výpočty!$AD$4:$AD$83,0)),"",INDEX('ZPV Hlídky'!$D$3:$Q$82,MATCH(výpočty!$AP82,výpočty!$AD$4:$AD$83,0),2)))</f>
        <v/>
      </c>
      <c r="F81" s="119" t="str">
        <f>IF($C81="","",IF(ISNA(MATCH(výpočty!$AP82,výpočty!$AD$4:$AD$83,0)),"",INDEX('ZPV Hlídky'!$D$3:$Q$82,MATCH(výpočty!$AP82,výpočty!$AD$4:$AD$83,0),3)))</f>
        <v/>
      </c>
      <c r="G81" s="120" t="str">
        <f>IF($C81="","",IF(ISNA(MATCH(výpočty!$AP82,výpočty!$AD$4:$AD$83,0)),"",INDEX('ZPV Hlídky'!$D$3:$Q$82,MATCH(výpočty!$AP82,výpočty!$AD$4:$AD$83,0),4)))</f>
        <v/>
      </c>
      <c r="H81" s="121" t="str">
        <f>IF($C81="","",IF(ISNA(MATCH(výpočty!$AP82,výpočty!$AD$4:$AD$83,0)),"",INDEX('ZPV Hlídky'!$D$3:$Q$82,MATCH(výpočty!$AP82,výpočty!$AD$4:$AD$83,0),5)))</f>
        <v/>
      </c>
      <c r="I81" s="121" t="str">
        <f>IF($C81="","",IF(ISNA(MATCH(výpočty!$AP82,výpočty!$AD$4:$AD$83,0)),"",INDEX('ZPV Hlídky'!$D$3:$Q$82,MATCH(výpočty!$AP82,výpočty!$AD$4:$AD$83,0),6)))</f>
        <v/>
      </c>
      <c r="J81" s="121" t="str">
        <f>IF($C81="","",IF(ISNA(MATCH(výpočty!$AP82,výpočty!$AD$4:$AD$83,0)),"",INDEX('ZPV Hlídky'!$D$3:$Q$82,MATCH(výpočty!$AP82,výpočty!$AD$4:$AD$83,0),7)))</f>
        <v/>
      </c>
      <c r="K81" s="121" t="str">
        <f>IF($C81="","",IF(ISNA(MATCH(výpočty!$AP82,výpočty!$AD$4:$AD$83,0)),"",INDEX('ZPV Hlídky'!$D$3:$Q$82,MATCH(výpočty!$AP82,výpočty!$AD$4:$AD$83,0),8)))</f>
        <v/>
      </c>
      <c r="L81" s="121" t="str">
        <f>IF($C81="","",IF(ISNA(MATCH(výpočty!$AP82,výpočty!$AD$4:$AD$83,0)),"",INDEX('ZPV Hlídky'!$D$3:$Q$82,MATCH(výpočty!$AP82,výpočty!$AD$4:$AD$83,0),9)))</f>
        <v/>
      </c>
      <c r="M81" s="122" t="str">
        <f>IF($C81="","",IF(ISNA(MATCH(výpočty!$AP82,výpočty!$AD$4:$AD$83,0)),"",INDEX('ZPV Hlídky'!$D$3:$Q$82,MATCH(výpočty!$AP82,výpočty!$AD$4:$AD$83,0),10)))</f>
        <v/>
      </c>
      <c r="N81" s="123" t="str">
        <f>IF($C81="","",IF(ISNA(MATCH(výpočty!$AP82,výpočty!$AD$4:$AD$83,0)),"",INDEX('ZPV Hlídky'!$D$3:$Q$82,MATCH(výpočty!$AP82,výpočty!$AD$4:$AD$83,0),11)))</f>
        <v/>
      </c>
      <c r="O81" s="118" t="str">
        <f>IF($C81="","",IF(ISNA(MATCH(výpočty!$AP82,výpočty!$AD$4:$AD$83,0)),"",INDEX('ZPV Hlídky'!$D$3:$Q$82,MATCH(výpočty!$AP82,výpočty!$AD$4:$AD$83,0),12)))</f>
        <v/>
      </c>
      <c r="P81" s="124" t="str">
        <f>IF($C81="","",IF(ISNA(MATCH(výpočty!$AP82,výpočty!$AD$4:$AD$83,0)),"",INDEX('ZPV Hlídky'!$D$3:$Q$82,MATCH(výpočty!$AP82,výpočty!$AD$4:$AD$83,0),13)))</f>
        <v/>
      </c>
      <c r="Q81" s="117" t="str">
        <f>IF($C81="","",IF(ISNA(MATCH(výpočty!$AP82,výpočty!$AD$4:$AD$83,0)),"dnf",INDEX('ZPV Hlídky'!$D$3:$Q$82,MATCH(výpočty!$AP82,výpočty!$AD$4:$AD$83,0),14)))</f>
        <v/>
      </c>
      <c r="R81" s="220" t="str">
        <f>IF(B81="","",výpočty!AU82)</f>
        <v/>
      </c>
    </row>
    <row r="82" spans="1:18" x14ac:dyDescent="0.25">
      <c r="A82" s="218"/>
      <c r="B82" s="219"/>
      <c r="C82" s="79" t="str">
        <f>IF(B81="","","B")</f>
        <v/>
      </c>
      <c r="D82" s="125" t="str">
        <f>IF($C82="","",IF(ISNA(MATCH(výpočty!$AP83,výpočty!$AD$4:$AD$83,0)),"",INDEX('ZPV Hlídky'!$D$3:$Q$82,MATCH(výpočty!$AP83,výpočty!$AD$4:$AD$83,0),1)))</f>
        <v/>
      </c>
      <c r="E82" s="126" t="str">
        <f>IF($C82="","",IF(ISNA(MATCH(výpočty!$AP83,výpočty!$AD$4:$AD$83,0)),"",INDEX('ZPV Hlídky'!$D$3:$Q$82,MATCH(výpočty!$AP83,výpočty!$AD$4:$AD$83,0),2)))</f>
        <v/>
      </c>
      <c r="F82" s="127" t="str">
        <f>IF($C82="","",IF(ISNA(MATCH(výpočty!$AP83,výpočty!$AD$4:$AD$83,0)),"",INDEX('ZPV Hlídky'!$D$3:$Q$82,MATCH(výpočty!$AP83,výpočty!$AD$4:$AD$83,0),3)))</f>
        <v/>
      </c>
      <c r="G82" s="128" t="str">
        <f>IF($C82="","",IF(ISNA(MATCH(výpočty!$AP83,výpočty!$AD$4:$AD$83,0)),"",INDEX('ZPV Hlídky'!$D$3:$Q$82,MATCH(výpočty!$AP83,výpočty!$AD$4:$AD$83,0),4)))</f>
        <v/>
      </c>
      <c r="H82" s="129" t="str">
        <f>IF($C82="","",IF(ISNA(MATCH(výpočty!$AP83,výpočty!$AD$4:$AD$83,0)),"",INDEX('ZPV Hlídky'!$D$3:$Q$82,MATCH(výpočty!$AP83,výpočty!$AD$4:$AD$83,0),5)))</f>
        <v/>
      </c>
      <c r="I82" s="129" t="str">
        <f>IF($C82="","",IF(ISNA(MATCH(výpočty!$AP83,výpočty!$AD$4:$AD$83,0)),"",INDEX('ZPV Hlídky'!$D$3:$Q$82,MATCH(výpočty!$AP83,výpočty!$AD$4:$AD$83,0),6)))</f>
        <v/>
      </c>
      <c r="J82" s="129" t="str">
        <f>IF($C82="","",IF(ISNA(MATCH(výpočty!$AP83,výpočty!$AD$4:$AD$83,0)),"",INDEX('ZPV Hlídky'!$D$3:$Q$82,MATCH(výpočty!$AP83,výpočty!$AD$4:$AD$83,0),7)))</f>
        <v/>
      </c>
      <c r="K82" s="129" t="str">
        <f>IF($C82="","",IF(ISNA(MATCH(výpočty!$AP83,výpočty!$AD$4:$AD$83,0)),"",INDEX('ZPV Hlídky'!$D$3:$Q$82,MATCH(výpočty!$AP83,výpočty!$AD$4:$AD$83,0),8)))</f>
        <v/>
      </c>
      <c r="L82" s="129" t="str">
        <f>IF($C82="","",IF(ISNA(MATCH(výpočty!$AP83,výpočty!$AD$4:$AD$83,0)),"",INDEX('ZPV Hlídky'!$D$3:$Q$82,MATCH(výpočty!$AP83,výpočty!$AD$4:$AD$83,0),9)))</f>
        <v/>
      </c>
      <c r="M82" s="130" t="str">
        <f>IF($C82="","",IF(ISNA(MATCH(výpočty!$AP83,výpočty!$AD$4:$AD$83,0)),"",INDEX('ZPV Hlídky'!$D$3:$Q$82,MATCH(výpočty!$AP83,výpočty!$AD$4:$AD$83,0),10)))</f>
        <v/>
      </c>
      <c r="N82" s="131" t="str">
        <f>IF($C82="","",IF(ISNA(MATCH(výpočty!$AP83,výpočty!$AD$4:$AD$83,0)),"",INDEX('ZPV Hlídky'!$D$3:$Q$82,MATCH(výpočty!$AP83,výpočty!$AD$4:$AD$83,0),11)))</f>
        <v/>
      </c>
      <c r="O82" s="126" t="str">
        <f>IF($C82="","",IF(ISNA(MATCH(výpočty!$AP83,výpočty!$AD$4:$AD$83,0)),"",INDEX('ZPV Hlídky'!$D$3:$Q$82,MATCH(výpočty!$AP83,výpočty!$AD$4:$AD$83,0),12)))</f>
        <v/>
      </c>
      <c r="P82" s="132" t="str">
        <f>IF($C82="","",IF(ISNA(MATCH(výpočty!$AP83,výpočty!$AD$4:$AD$83,0)),"",INDEX('ZPV Hlídky'!$D$3:$Q$82,MATCH(výpočty!$AP83,výpočty!$AD$4:$AD$83,0),13)))</f>
        <v/>
      </c>
      <c r="Q82" s="125" t="str">
        <f>IF($C82="","",IF(ISNA(MATCH(výpočty!$AP83,výpočty!$AD$4:$AD$83,0)),"dnf",INDEX('ZPV Hlídky'!$D$3:$Q$82,MATCH(výpočty!$AP83,výpočty!$AD$4:$AD$83,0),14)))</f>
        <v/>
      </c>
      <c r="R82" s="220"/>
    </row>
  </sheetData>
  <sheetProtection selectLockedCells="1" selectUnlockedCells="1"/>
  <mergeCells count="131">
    <mergeCell ref="A81:A82"/>
    <mergeCell ref="B81:B82"/>
    <mergeCell ref="R81:R82"/>
    <mergeCell ref="A77:A78"/>
    <mergeCell ref="B77:B78"/>
    <mergeCell ref="R77:R78"/>
    <mergeCell ref="A79:A80"/>
    <mergeCell ref="B79:B80"/>
    <mergeCell ref="R79:R80"/>
    <mergeCell ref="A71:A72"/>
    <mergeCell ref="B71:B72"/>
    <mergeCell ref="R71:R72"/>
    <mergeCell ref="A73:A74"/>
    <mergeCell ref="B73:B74"/>
    <mergeCell ref="R73:R74"/>
    <mergeCell ref="A75:A76"/>
    <mergeCell ref="B75:B76"/>
    <mergeCell ref="R75:R76"/>
    <mergeCell ref="A65:A66"/>
    <mergeCell ref="B65:B66"/>
    <mergeCell ref="R65:R66"/>
    <mergeCell ref="A67:A68"/>
    <mergeCell ref="B67:B68"/>
    <mergeCell ref="R67:R68"/>
    <mergeCell ref="A69:A70"/>
    <mergeCell ref="B69:B70"/>
    <mergeCell ref="R69:R70"/>
    <mergeCell ref="A59:A60"/>
    <mergeCell ref="B59:B60"/>
    <mergeCell ref="R59:R60"/>
    <mergeCell ref="A61:A62"/>
    <mergeCell ref="B61:B62"/>
    <mergeCell ref="R61:R62"/>
    <mergeCell ref="A63:A64"/>
    <mergeCell ref="B63:B64"/>
    <mergeCell ref="R63:R64"/>
    <mergeCell ref="A53:A54"/>
    <mergeCell ref="B53:B54"/>
    <mergeCell ref="R53:R54"/>
    <mergeCell ref="A55:A56"/>
    <mergeCell ref="B55:B56"/>
    <mergeCell ref="R55:R56"/>
    <mergeCell ref="A57:A58"/>
    <mergeCell ref="B57:B58"/>
    <mergeCell ref="R57:R58"/>
    <mergeCell ref="A47:A48"/>
    <mergeCell ref="B47:B48"/>
    <mergeCell ref="R47:R48"/>
    <mergeCell ref="A49:A50"/>
    <mergeCell ref="B49:B50"/>
    <mergeCell ref="R49:R50"/>
    <mergeCell ref="A51:A52"/>
    <mergeCell ref="B51:B52"/>
    <mergeCell ref="R51:R52"/>
    <mergeCell ref="A41:A42"/>
    <mergeCell ref="B41:B42"/>
    <mergeCell ref="R41:R42"/>
    <mergeCell ref="A43:A44"/>
    <mergeCell ref="B43:B44"/>
    <mergeCell ref="R43:R44"/>
    <mergeCell ref="A45:A46"/>
    <mergeCell ref="B45:B46"/>
    <mergeCell ref="R45:R46"/>
    <mergeCell ref="A35:A36"/>
    <mergeCell ref="B35:B36"/>
    <mergeCell ref="R35:R36"/>
    <mergeCell ref="A37:A38"/>
    <mergeCell ref="B37:B38"/>
    <mergeCell ref="R37:R38"/>
    <mergeCell ref="A39:A40"/>
    <mergeCell ref="B39:B40"/>
    <mergeCell ref="R39:R40"/>
    <mergeCell ref="A29:A30"/>
    <mergeCell ref="B29:B30"/>
    <mergeCell ref="R29:R30"/>
    <mergeCell ref="A31:A32"/>
    <mergeCell ref="B31:B32"/>
    <mergeCell ref="R31:R32"/>
    <mergeCell ref="A33:A34"/>
    <mergeCell ref="B33:B34"/>
    <mergeCell ref="R33:R34"/>
    <mergeCell ref="A23:A24"/>
    <mergeCell ref="B23:B24"/>
    <mergeCell ref="R23:R24"/>
    <mergeCell ref="A25:A26"/>
    <mergeCell ref="B25:B26"/>
    <mergeCell ref="R25:R26"/>
    <mergeCell ref="A27:A28"/>
    <mergeCell ref="B27:B28"/>
    <mergeCell ref="R27:R28"/>
    <mergeCell ref="A17:A18"/>
    <mergeCell ref="B17:B18"/>
    <mergeCell ref="R17:R18"/>
    <mergeCell ref="A19:A20"/>
    <mergeCell ref="B19:B20"/>
    <mergeCell ref="R19:R20"/>
    <mergeCell ref="A21:A22"/>
    <mergeCell ref="B21:B22"/>
    <mergeCell ref="R21:R22"/>
    <mergeCell ref="A11:A12"/>
    <mergeCell ref="B11:B12"/>
    <mergeCell ref="R11:R12"/>
    <mergeCell ref="A13:A14"/>
    <mergeCell ref="B13:B14"/>
    <mergeCell ref="R13:R14"/>
    <mergeCell ref="A15:A16"/>
    <mergeCell ref="B15:B16"/>
    <mergeCell ref="R15:R16"/>
    <mergeCell ref="A5:A6"/>
    <mergeCell ref="B5:B6"/>
    <mergeCell ref="R5:R6"/>
    <mergeCell ref="A7:A8"/>
    <mergeCell ref="B7:B8"/>
    <mergeCell ref="R7:R8"/>
    <mergeCell ref="A9:A10"/>
    <mergeCell ref="B9:B10"/>
    <mergeCell ref="R9:R10"/>
    <mergeCell ref="A1:A2"/>
    <mergeCell ref="B1:B2"/>
    <mergeCell ref="C1:C2"/>
    <mergeCell ref="D1:D2"/>
    <mergeCell ref="O1:O2"/>
    <mergeCell ref="P1:P2"/>
    <mergeCell ref="Q1:R1"/>
    <mergeCell ref="A3:A4"/>
    <mergeCell ref="B3:B4"/>
    <mergeCell ref="R3:R4"/>
    <mergeCell ref="E1:E2"/>
    <mergeCell ref="F1:F2"/>
    <mergeCell ref="G1:M1"/>
    <mergeCell ref="N1:N2"/>
  </mergeCells>
  <phoneticPr fontId="12" type="noConversion"/>
  <pageMargins left="0.78749999999999998" right="0.78749999999999998" top="0.94027777777777777" bottom="0.52986111111111112" header="0.51180555555555551" footer="0.51180555555555551"/>
  <pageSetup paperSize="9" firstPageNumber="0" orientation="landscape" horizontalDpi="300" verticalDpi="300"/>
  <headerFooter alignWithMargins="0">
    <oddHeader>&amp;L&amp;D&amp;C&amp;F&amp;R&amp;P/&amp;N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83"/>
  <sheetViews>
    <sheetView topLeftCell="E1" workbookViewId="0">
      <selection activeCell="Q4" sqref="Q4:Q5"/>
    </sheetView>
  </sheetViews>
  <sheetFormatPr defaultRowHeight="13.2" x14ac:dyDescent="0.25"/>
  <cols>
    <col min="1" max="1" width="22.44140625" customWidth="1"/>
    <col min="7" max="7" width="8.109375" customWidth="1"/>
  </cols>
  <sheetData>
    <row r="1" spans="1:57" x14ac:dyDescent="0.25">
      <c r="A1" t="s">
        <v>125</v>
      </c>
      <c r="B1" t="s">
        <v>126</v>
      </c>
      <c r="V1" t="s">
        <v>127</v>
      </c>
    </row>
    <row r="2" spans="1:57" x14ac:dyDescent="0.25">
      <c r="C2" t="s">
        <v>128</v>
      </c>
      <c r="O2" t="s">
        <v>129</v>
      </c>
      <c r="Q2">
        <f>IF(O3="štafeta dvojic",1,IF(O3="4x60",2,IF(O3="ZPV",3)))</f>
        <v>1</v>
      </c>
      <c r="R2" t="s">
        <v>130</v>
      </c>
      <c r="AB2" t="s">
        <v>131</v>
      </c>
      <c r="AI2" s="133"/>
      <c r="AJ2" s="133"/>
      <c r="AK2" s="133"/>
      <c r="AL2" s="133"/>
      <c r="AM2" s="133"/>
      <c r="AN2" t="s">
        <v>132</v>
      </c>
      <c r="AO2" s="133"/>
      <c r="AT2" s="134"/>
      <c r="AZ2" s="134"/>
      <c r="BB2" s="134"/>
      <c r="BC2" s="134"/>
      <c r="BD2" s="134"/>
      <c r="BE2" s="135"/>
    </row>
    <row r="3" spans="1:57" x14ac:dyDescent="0.25">
      <c r="C3" t="s">
        <v>133</v>
      </c>
      <c r="D3" t="s">
        <v>134</v>
      </c>
      <c r="I3" t="s">
        <v>135</v>
      </c>
      <c r="J3" t="s">
        <v>136</v>
      </c>
      <c r="N3" t="s">
        <v>137</v>
      </c>
      <c r="O3" t="str">
        <f>Celkové!E1</f>
        <v>štafeta dvojic</v>
      </c>
      <c r="P3" t="s">
        <v>138</v>
      </c>
      <c r="V3" t="s">
        <v>133</v>
      </c>
      <c r="AE3" t="s">
        <v>139</v>
      </c>
      <c r="AF3" t="s">
        <v>140</v>
      </c>
      <c r="AG3" t="s">
        <v>141</v>
      </c>
      <c r="AH3" s="133" t="s">
        <v>142</v>
      </c>
      <c r="AJ3" s="133"/>
      <c r="AK3" s="133"/>
      <c r="AL3" s="133"/>
      <c r="AM3" s="133"/>
      <c r="AN3" s="133"/>
      <c r="AO3" s="133"/>
      <c r="AT3" s="134"/>
      <c r="AZ3" s="134"/>
      <c r="BB3" s="134"/>
      <c r="BC3" s="134"/>
      <c r="BD3" s="134"/>
      <c r="BE3" s="135"/>
    </row>
    <row r="4" spans="1:57" x14ac:dyDescent="0.25">
      <c r="B4" s="222">
        <v>1</v>
      </c>
      <c r="C4" s="222" t="str">
        <f>IF(Celkové!B4=0,"",Celkové!B4)</f>
        <v>Lubina</v>
      </c>
      <c r="D4" s="135">
        <f>Celkové!C4</f>
        <v>23.28</v>
      </c>
      <c r="E4" s="135">
        <f>IF(D4="",100000,IF(D4="dnf",10000,IF(D4="N",1000,D4)))</f>
        <v>23.28</v>
      </c>
      <c r="F4" s="222">
        <f>IF(AND(D4="dnf",D5="dnf"),"dnf",IF(OR(AND(D4="dnf",D5="N"),AND(D4="N",D5="dnf")),"N",G4))</f>
        <v>23.280010000000001</v>
      </c>
      <c r="G4" s="222">
        <f>MIN(E4:E5)+MAX(E4:E5)/1000000000</f>
        <v>23.280010000000001</v>
      </c>
      <c r="H4" s="222">
        <f>RANK(G4,G$4:G$63,1)</f>
        <v>9</v>
      </c>
      <c r="I4" s="135">
        <f>IF(C4=0,"",IF(Dvojice!T5="","dnf",Dvojice!T5))</f>
        <v>78.510000000000005</v>
      </c>
      <c r="J4" s="135">
        <f>IF(I4="",100000,IF(I4="dnf",10000,IF(I4="N",1000,I4)))</f>
        <v>78.510000000000005</v>
      </c>
      <c r="K4" s="222">
        <f>MIN(J4:J5)+MAX(J4:J5)/1000000000</f>
        <v>64.970000078509997</v>
      </c>
      <c r="L4" s="222">
        <f>RANK(K4,K$4:K$63,1)</f>
        <v>8</v>
      </c>
      <c r="N4" s="222">
        <f>H4</f>
        <v>9</v>
      </c>
      <c r="O4">
        <f>CHOOSE($Q$2,I4,W4,AZ4)</f>
        <v>78.510000000000005</v>
      </c>
      <c r="P4">
        <f>CHOOSE($Q$2,SUM(Dvojice!H5:S5),"",AV4)</f>
        <v>0</v>
      </c>
      <c r="Q4" s="222">
        <f>CHOOSE($Q$2,L4,Z4,AU4)</f>
        <v>8</v>
      </c>
      <c r="R4" s="222">
        <f>Q4+N4*1.001</f>
        <v>17.009</v>
      </c>
      <c r="S4" s="222">
        <f>RANK(R4,R$4:R$63,1)</f>
        <v>7</v>
      </c>
      <c r="T4" s="136"/>
      <c r="U4" s="222">
        <v>1</v>
      </c>
      <c r="V4" s="222" t="str">
        <f>Celkové!B4</f>
        <v>Lubina</v>
      </c>
      <c r="W4" t="str">
        <f>IF(V4=0,"",IF('4x60'!H4="","dnf",'4x60'!H4))</f>
        <v>dnf</v>
      </c>
      <c r="X4" s="135">
        <f>IF(W4="",100000,IF(W4="dnf",10000,IF(W4="N",1000,W4)))</f>
        <v>10000</v>
      </c>
      <c r="Y4" s="222">
        <f>MIN(X4:X5)+MAX(X4:X5)/1000000000</f>
        <v>10000.00001</v>
      </c>
      <c r="Z4" s="222">
        <f>RANK(Y4,Y$4:Y$63,1)</f>
        <v>1</v>
      </c>
      <c r="AB4" t="str">
        <f>IF('ZPV Hlídky'!B3="","",'ZPV Hlídky'!B3)</f>
        <v/>
      </c>
      <c r="AC4" t="str">
        <f>IF('ZPV Hlídky'!C3="","",'ZPV Hlídky'!C3)</f>
        <v/>
      </c>
      <c r="AD4" t="str">
        <f>CONCATENATE(AB4,AC4)</f>
        <v/>
      </c>
      <c r="AE4" s="134" t="str">
        <f>IF('ZPV Hlídky'!D3="","",'ZPV Hlídky'!D3)</f>
        <v/>
      </c>
      <c r="AF4" s="134" t="str">
        <f>IF('ZPV Hlídky'!E3="","",'ZPV Hlídky'!E3)</f>
        <v/>
      </c>
      <c r="AG4" s="134" t="str">
        <f>IF('ZPV Hlídky'!F3="","",'ZPV Hlídky'!F3)</f>
        <v/>
      </c>
      <c r="AH4" s="135" t="str">
        <f>IF('ZPV Hlídky'!M3="","",'ZPV Hlídky'!M3)</f>
        <v/>
      </c>
      <c r="AI4" s="134" t="str">
        <f>IF('ZPV Hlídky'!P3="","",'ZPV Hlídky'!P3)</f>
        <v/>
      </c>
      <c r="AJ4" s="134" t="str">
        <f>IF('ZPV Hlídky'!Q3="","",'ZPV Hlídky'!Q3)</f>
        <v/>
      </c>
      <c r="AK4" s="134" t="str">
        <f>IF(AJ4="","",IF(AJ4="n",20/60,AJ4))</f>
        <v/>
      </c>
      <c r="AL4" s="133" t="str">
        <f>IF(AK4="","",RANK(AK4,AK$4:AK$83,1))</f>
        <v/>
      </c>
      <c r="AN4" s="222" t="str">
        <f>IF(Celkové!B4="","",Celkové!B4)</f>
        <v>Lubina</v>
      </c>
      <c r="AO4" t="str">
        <f>IF(AN4="","","A")</f>
        <v>A</v>
      </c>
      <c r="AP4" t="str">
        <f>IF(AN4="","",CONCATENATE(AN4,AO4))</f>
        <v>LubinaA</v>
      </c>
      <c r="AQ4" s="134" t="str">
        <f>IF(AP4="","",IF(ISNA(MATCH(AP4,AD$4:AD$83,0)),"",INDEX(AI$4:AI$83,MATCH(AP4,AD$4:AD$83,0),1)))</f>
        <v/>
      </c>
      <c r="AR4" s="134" t="str">
        <f>IF(AP4="","dnf",IF(ISNA(MATCH(AP4,AD$4:AD$83,0)),"dnf",INDEX(AJ$4:AJ$83,MATCH(AP4,AD$4:AD$83,0),1)))</f>
        <v>dnf</v>
      </c>
      <c r="AS4" s="134">
        <f>IF(AR4="dnf",40/60,IF(AR4="N",20/60,AR4))</f>
        <v>0.66666666666666663</v>
      </c>
      <c r="AT4" s="223">
        <f>MIN(AS4:AS5)</f>
        <v>0.66666666666666663</v>
      </c>
      <c r="AU4" s="224">
        <f>RANK(AT4,AT$4:AT$83,1)</f>
        <v>1</v>
      </c>
      <c r="AV4" t="str">
        <f>IF(AP4="","",IF(ISNA(MATCH(AP4,AD$4:AD$83,0)),"",INDEX(AH$4:AH$83,MATCH(AP4,AD$4:AD$83,0),1)))</f>
        <v/>
      </c>
      <c r="AW4" t="e">
        <f>HOUR(AR4)</f>
        <v>#VALUE!</v>
      </c>
      <c r="AX4" t="e">
        <f>MINUTE(AR4)</f>
        <v>#VALUE!</v>
      </c>
      <c r="AY4" t="e">
        <f>SECOND(AR4)</f>
        <v>#VALUE!</v>
      </c>
      <c r="AZ4" t="str">
        <f>IF(AP4="","",IF(AR4="dnf","dnf",IF(AR4="n","N",CONCATENATE(MINUTE(AR4)+HOUR(AR4)*60,",",SECOND(AR4)))))</f>
        <v>dnf</v>
      </c>
    </row>
    <row r="5" spans="1:57" x14ac:dyDescent="0.25">
      <c r="B5" s="222"/>
      <c r="C5" s="222"/>
      <c r="D5" t="str">
        <f>Celkové!C5</f>
        <v>dnf</v>
      </c>
      <c r="E5" s="135">
        <f t="shared" ref="E5:E68" si="0">IF(D5="",100000,IF(D5="dnf",10000,IF(D5="N",1000,D5)))</f>
        <v>10000</v>
      </c>
      <c r="F5" s="222"/>
      <c r="G5" s="222"/>
      <c r="H5" s="222"/>
      <c r="I5" s="135">
        <f>IF(C4=0,"",IF(Dvojice!T6="","dnf",Dvojice!T6))</f>
        <v>64.97</v>
      </c>
      <c r="J5" s="135">
        <f t="shared" ref="J5:J68" si="1">IF(I5="",100000,IF(I5="dnf",10000,IF(I5="N",1000,I5)))</f>
        <v>64.97</v>
      </c>
      <c r="K5" s="222"/>
      <c r="L5" s="222"/>
      <c r="N5" s="222"/>
      <c r="O5">
        <f t="shared" ref="O5:O68" si="2">CHOOSE($Q$2,I5,W5,AZ5)</f>
        <v>64.97</v>
      </c>
      <c r="P5">
        <f>CHOOSE($Q$2,SUM(Dvojice!H6:S6),"",AV5)</f>
        <v>0</v>
      </c>
      <c r="Q5" s="222"/>
      <c r="R5" s="222"/>
      <c r="S5" s="222"/>
      <c r="T5" s="136"/>
      <c r="U5" s="222"/>
      <c r="V5" s="222"/>
      <c r="W5" t="str">
        <f>IF(V4=0,"",IF('4x60'!H5="","dnf",'4x60'!H5))</f>
        <v>dnf</v>
      </c>
      <c r="X5" s="135">
        <f t="shared" ref="X5:X68" si="3">IF(W5="",100000,IF(W5="dnf",10000,IF(W5="N",1000,W5)))</f>
        <v>10000</v>
      </c>
      <c r="Y5" s="222"/>
      <c r="Z5" s="222"/>
      <c r="AB5" t="str">
        <f>IF('ZPV Hlídky'!B4="","",'ZPV Hlídky'!B4)</f>
        <v/>
      </c>
      <c r="AC5" t="str">
        <f>IF('ZPV Hlídky'!C4="","",'ZPV Hlídky'!C4)</f>
        <v/>
      </c>
      <c r="AD5" t="str">
        <f>CONCATENATE(AB5,AC5)</f>
        <v/>
      </c>
      <c r="AE5" s="134" t="str">
        <f>IF('ZPV Hlídky'!D4="","",'ZPV Hlídky'!D4)</f>
        <v/>
      </c>
      <c r="AF5" s="134" t="str">
        <f>IF('ZPV Hlídky'!E4="","",'ZPV Hlídky'!E4)</f>
        <v/>
      </c>
      <c r="AG5" s="134" t="str">
        <f>IF('ZPV Hlídky'!F4="","",'ZPV Hlídky'!F4)</f>
        <v/>
      </c>
      <c r="AH5" s="135" t="str">
        <f>IF('ZPV Hlídky'!M4="","",'ZPV Hlídky'!M4)</f>
        <v/>
      </c>
      <c r="AI5" s="134" t="str">
        <f>IF('ZPV Hlídky'!P4="","",'ZPV Hlídky'!P4)</f>
        <v/>
      </c>
      <c r="AJ5" s="134" t="str">
        <f>IF('ZPV Hlídky'!Q4="","",'ZPV Hlídky'!Q4)</f>
        <v/>
      </c>
      <c r="AK5" s="134" t="str">
        <f t="shared" ref="AK5:AK68" si="4">IF(AJ5="","",IF(AJ5="n",20/60,AJ5))</f>
        <v/>
      </c>
      <c r="AL5" s="133" t="str">
        <f t="shared" ref="AL5:AL68" si="5">IF(AK5="","",RANK(AK5,AK$4:AK$83,1))</f>
        <v/>
      </c>
      <c r="AN5" s="222"/>
      <c r="AO5" t="str">
        <f>IF(AN4="","","B")</f>
        <v>B</v>
      </c>
      <c r="AP5" t="str">
        <f>IF(AN4="","",CONCATENATE(AN4,AO5))</f>
        <v>LubinaB</v>
      </c>
      <c r="AQ5" s="134" t="str">
        <f t="shared" ref="AQ5:AQ49" si="6">IF(AP5="","",IF(ISNA(MATCH(AP5,AD$4:AD$83,0)),"",INDEX(AI$4:AI$83,MATCH(AP5,AD$4:AD$83,0),1)))</f>
        <v/>
      </c>
      <c r="AR5" s="134" t="str">
        <f t="shared" ref="AR5:AR68" si="7">IF(AP5="","dnf",IF(ISNA(MATCH(AP5,AD$4:AD$83,0)),"dnf",INDEX(AJ$4:AJ$83,MATCH(AP5,AD$4:AD$83,0),1)))</f>
        <v>dnf</v>
      </c>
      <c r="AS5" s="134">
        <f t="shared" ref="AS5:AS68" si="8">IF(AR5="dnf",40/60,IF(AR5="N",20/60,AR5))</f>
        <v>0.66666666666666663</v>
      </c>
      <c r="AT5" s="223"/>
      <c r="AU5" s="224"/>
      <c r="AV5" t="str">
        <f t="shared" ref="AV5:AV68" si="9">IF(AP5="","",IF(ISNA(MATCH(AP5,AD$4:AD$83,0)),"",INDEX(AH$4:AH$83,MATCH(AP5,AD$4:AD$83,0),1)))</f>
        <v/>
      </c>
      <c r="AW5" t="e">
        <f t="shared" ref="AW5:AW46" si="10">HOUR(AR5)</f>
        <v>#VALUE!</v>
      </c>
      <c r="AX5" t="e">
        <f t="shared" ref="AX5:AX46" si="11">MINUTE(AR5)</f>
        <v>#VALUE!</v>
      </c>
      <c r="AY5" t="e">
        <f t="shared" ref="AY5:AY46" si="12">SECOND(AR5)</f>
        <v>#VALUE!</v>
      </c>
      <c r="AZ5" t="str">
        <f t="shared" ref="AZ5:AZ68" si="13">IF(AP5="","",IF(AR5="dnf","dnf",IF(AR5="n","N",CONCATENATE(MINUTE(AR5)+HOUR(AR5)*60,",",SECOND(AR5)))))</f>
        <v>dnf</v>
      </c>
    </row>
    <row r="6" spans="1:57" x14ac:dyDescent="0.25">
      <c r="B6" s="222">
        <v>2</v>
      </c>
      <c r="C6" s="222" t="str">
        <f>IF(Celkové!B6=0,"",Celkové!B6)</f>
        <v>Výškovice</v>
      </c>
      <c r="D6" s="135">
        <f>Celkové!C6</f>
        <v>15.62</v>
      </c>
      <c r="E6" s="135">
        <f t="shared" si="0"/>
        <v>15.62</v>
      </c>
      <c r="F6" s="222">
        <f>IF(AND(D6="dnf",D7="dnf"),"dnf",IF(OR(AND(D6="dnf",D7="N"),AND(D6="N",D7="dnf")),"N",G6))</f>
        <v>15.620009999999999</v>
      </c>
      <c r="G6" s="222">
        <f>MIN(E6:E7)+MAX(E6:E7)/1000000000</f>
        <v>15.620009999999999</v>
      </c>
      <c r="H6" s="222">
        <f>RANK(G6,G$4:G$63,1)</f>
        <v>2</v>
      </c>
      <c r="I6" s="135">
        <f>IF(C6=0,"",IF(Dvojice!T7="","dnf",Dvojice!T7))</f>
        <v>58.6</v>
      </c>
      <c r="J6" s="135">
        <f t="shared" si="1"/>
        <v>58.6</v>
      </c>
      <c r="K6" s="222">
        <f>MIN(J6:J7)+MAX(J6:J7)/1000000000</f>
        <v>58.600010000000005</v>
      </c>
      <c r="L6" s="222">
        <f>RANK(K6,K$4:K$63,1)</f>
        <v>3</v>
      </c>
      <c r="N6" s="222">
        <f>H6</f>
        <v>2</v>
      </c>
      <c r="O6">
        <f t="shared" si="2"/>
        <v>58.6</v>
      </c>
      <c r="P6">
        <f>CHOOSE($Q$2,SUM(Dvojice!H7:S7),"",AV6)</f>
        <v>0</v>
      </c>
      <c r="Q6" s="222">
        <f>CHOOSE($Q$2,L6,Z6,AU6)</f>
        <v>3</v>
      </c>
      <c r="R6" s="222">
        <f>Q6+N6*1.001</f>
        <v>5.0019999999999998</v>
      </c>
      <c r="S6" s="222">
        <f>RANK(R6,R$4:R$63,1)</f>
        <v>3</v>
      </c>
      <c r="T6" s="136"/>
      <c r="U6" s="222">
        <v>2</v>
      </c>
      <c r="V6" s="222" t="str">
        <f>Celkové!B6</f>
        <v>Výškovice</v>
      </c>
      <c r="W6" t="str">
        <f>IF(V6=0,"",IF('4x60'!H6="","dnf",'4x60'!H6))</f>
        <v>dnf</v>
      </c>
      <c r="X6" s="135">
        <f t="shared" si="3"/>
        <v>10000</v>
      </c>
      <c r="Y6" s="222">
        <f>MIN(X6:X7)+MAX(X6:X7)/1000000000</f>
        <v>10000.00001</v>
      </c>
      <c r="Z6" s="222">
        <f>RANK(Y6,Y$4:Y$63,1)</f>
        <v>1</v>
      </c>
      <c r="AB6" t="str">
        <f>IF('ZPV Hlídky'!B5="","",'ZPV Hlídky'!B5)</f>
        <v/>
      </c>
      <c r="AC6" t="str">
        <f>IF('ZPV Hlídky'!C5="","",'ZPV Hlídky'!C5)</f>
        <v/>
      </c>
      <c r="AD6" t="str">
        <f>CONCATENATE(AB6,AC6)</f>
        <v/>
      </c>
      <c r="AE6" s="134" t="str">
        <f>IF('ZPV Hlídky'!D5="","",'ZPV Hlídky'!D5)</f>
        <v/>
      </c>
      <c r="AF6" s="134" t="str">
        <f>IF('ZPV Hlídky'!E5="","",'ZPV Hlídky'!E5)</f>
        <v/>
      </c>
      <c r="AG6" s="134" t="str">
        <f>IF('ZPV Hlídky'!F5="","",'ZPV Hlídky'!F5)</f>
        <v/>
      </c>
      <c r="AH6" s="135" t="str">
        <f>IF('ZPV Hlídky'!M5="","",'ZPV Hlídky'!M5)</f>
        <v/>
      </c>
      <c r="AI6" s="134" t="str">
        <f>IF('ZPV Hlídky'!P5="","",'ZPV Hlídky'!P5)</f>
        <v/>
      </c>
      <c r="AJ6" s="134" t="str">
        <f>IF('ZPV Hlídky'!Q5="","",'ZPV Hlídky'!Q5)</f>
        <v/>
      </c>
      <c r="AK6" s="134" t="str">
        <f t="shared" si="4"/>
        <v/>
      </c>
      <c r="AL6" s="133" t="str">
        <f t="shared" si="5"/>
        <v/>
      </c>
      <c r="AN6" s="222" t="str">
        <f>IF(Celkové!B6="","",Celkové!B6)</f>
        <v>Výškovice</v>
      </c>
      <c r="AO6" t="str">
        <f>IF(AN6="","","A")</f>
        <v>A</v>
      </c>
      <c r="AP6" t="str">
        <f>IF(AN6="","",CONCATENATE(AN6,AO6))</f>
        <v>VýškoviceA</v>
      </c>
      <c r="AQ6" s="134" t="str">
        <f t="shared" si="6"/>
        <v/>
      </c>
      <c r="AR6" s="134" t="str">
        <f t="shared" si="7"/>
        <v>dnf</v>
      </c>
      <c r="AS6" s="134">
        <f t="shared" si="8"/>
        <v>0.66666666666666663</v>
      </c>
      <c r="AT6" s="223">
        <f>MIN(AS6:AS7)</f>
        <v>0.66666666666666663</v>
      </c>
      <c r="AU6" s="224">
        <f>RANK(AT6,AT$4:AT$83,1)</f>
        <v>1</v>
      </c>
      <c r="AV6" t="str">
        <f t="shared" si="9"/>
        <v/>
      </c>
      <c r="AW6" t="e">
        <f t="shared" si="10"/>
        <v>#VALUE!</v>
      </c>
      <c r="AX6" t="e">
        <f t="shared" si="11"/>
        <v>#VALUE!</v>
      </c>
      <c r="AY6" t="e">
        <f t="shared" si="12"/>
        <v>#VALUE!</v>
      </c>
      <c r="AZ6" t="str">
        <f t="shared" si="13"/>
        <v>dnf</v>
      </c>
    </row>
    <row r="7" spans="1:57" x14ac:dyDescent="0.25">
      <c r="B7" s="222"/>
      <c r="C7" s="222"/>
      <c r="D7" t="str">
        <f>Celkové!C7</f>
        <v>dnf</v>
      </c>
      <c r="E7" s="135">
        <f t="shared" si="0"/>
        <v>10000</v>
      </c>
      <c r="F7" s="222"/>
      <c r="G7" s="222"/>
      <c r="H7" s="222"/>
      <c r="I7" s="135" t="str">
        <f>IF(C6=0,"",IF(Dvojice!T8="","dnf",Dvojice!T8))</f>
        <v>dnf</v>
      </c>
      <c r="J7" s="135">
        <f t="shared" si="1"/>
        <v>10000</v>
      </c>
      <c r="K7" s="222"/>
      <c r="L7" s="222"/>
      <c r="N7" s="222"/>
      <c r="O7" t="str">
        <f t="shared" si="2"/>
        <v>dnf</v>
      </c>
      <c r="P7">
        <f>CHOOSE($Q$2,SUM(Dvojice!H8:S8),"",AV7)</f>
        <v>0</v>
      </c>
      <c r="Q7" s="222"/>
      <c r="R7" s="222"/>
      <c r="S7" s="222"/>
      <c r="T7" s="136"/>
      <c r="U7" s="222"/>
      <c r="V7" s="222"/>
      <c r="W7" t="str">
        <f>IF(V6=0,"",IF('4x60'!H7="","dnf",'4x60'!H7))</f>
        <v>dnf</v>
      </c>
      <c r="X7" s="135">
        <f t="shared" si="3"/>
        <v>10000</v>
      </c>
      <c r="Y7" s="222"/>
      <c r="Z7" s="222"/>
      <c r="AB7" t="str">
        <f>IF('ZPV Hlídky'!B6="","",'ZPV Hlídky'!B6)</f>
        <v/>
      </c>
      <c r="AC7" t="str">
        <f>IF('ZPV Hlídky'!C6="","",'ZPV Hlídky'!C6)</f>
        <v/>
      </c>
      <c r="AD7" t="str">
        <f>CONCATENATE(AB7,AC7)</f>
        <v/>
      </c>
      <c r="AE7" s="134" t="str">
        <f>IF('ZPV Hlídky'!D6="","",'ZPV Hlídky'!D6)</f>
        <v/>
      </c>
      <c r="AF7" s="134" t="str">
        <f>IF('ZPV Hlídky'!E6="","",'ZPV Hlídky'!E6)</f>
        <v/>
      </c>
      <c r="AG7" s="134" t="str">
        <f>IF('ZPV Hlídky'!F6="","",'ZPV Hlídky'!F6)</f>
        <v/>
      </c>
      <c r="AH7" s="135" t="str">
        <f>IF('ZPV Hlídky'!M6="","",'ZPV Hlídky'!M6)</f>
        <v/>
      </c>
      <c r="AI7" s="134" t="str">
        <f>IF('ZPV Hlídky'!P6="","",'ZPV Hlídky'!P6)</f>
        <v/>
      </c>
      <c r="AJ7" s="134" t="str">
        <f>IF('ZPV Hlídky'!Q6="","",'ZPV Hlídky'!Q6)</f>
        <v/>
      </c>
      <c r="AK7" s="134" t="str">
        <f t="shared" si="4"/>
        <v/>
      </c>
      <c r="AL7" s="133" t="str">
        <f t="shared" si="5"/>
        <v/>
      </c>
      <c r="AN7" s="222"/>
      <c r="AO7" t="str">
        <f>IF(AN6="","","B")</f>
        <v>B</v>
      </c>
      <c r="AP7" t="str">
        <f>IF(AN6="","",CONCATENATE(AN6,AO7))</f>
        <v>VýškoviceB</v>
      </c>
      <c r="AQ7" s="134" t="str">
        <f t="shared" si="6"/>
        <v/>
      </c>
      <c r="AR7" s="134" t="str">
        <f t="shared" si="7"/>
        <v>dnf</v>
      </c>
      <c r="AS7" s="134">
        <f t="shared" si="8"/>
        <v>0.66666666666666663</v>
      </c>
      <c r="AT7" s="223"/>
      <c r="AU7" s="224"/>
      <c r="AV7" t="str">
        <f t="shared" si="9"/>
        <v/>
      </c>
      <c r="AW7" t="e">
        <f t="shared" si="10"/>
        <v>#VALUE!</v>
      </c>
      <c r="AX7" t="e">
        <f t="shared" si="11"/>
        <v>#VALUE!</v>
      </c>
      <c r="AY7" t="e">
        <f t="shared" si="12"/>
        <v>#VALUE!</v>
      </c>
      <c r="AZ7" t="str">
        <f t="shared" si="13"/>
        <v>dnf</v>
      </c>
    </row>
    <row r="8" spans="1:57" x14ac:dyDescent="0.25">
      <c r="B8" s="222">
        <v>3</v>
      </c>
      <c r="C8" s="222" t="str">
        <f>IF(Celkové!B8=0,"",Celkové!B8)</f>
        <v>Stará Ves</v>
      </c>
      <c r="D8" s="135">
        <f>Celkové!C8</f>
        <v>17.13</v>
      </c>
      <c r="E8" s="135">
        <f t="shared" si="0"/>
        <v>17.13</v>
      </c>
      <c r="F8" s="222">
        <f>IF(AND(D8="dnf",D9="dnf"),"dnf",IF(OR(AND(D8="dnf",D9="N"),AND(D8="N",D9="dnf")),"N",G8))</f>
        <v>17.130009999999999</v>
      </c>
      <c r="G8" s="222">
        <f>MIN(E8:E9)+MAX(E8:E9)/1000000000</f>
        <v>17.130009999999999</v>
      </c>
      <c r="H8" s="222">
        <f>RANK(G8,G$4:G$63,1)</f>
        <v>5</v>
      </c>
      <c r="I8" s="135">
        <f>IF(C8=0,"",IF(Dvojice!T9="","dnf",Dvojice!T9))</f>
        <v>83.73</v>
      </c>
      <c r="J8" s="135">
        <f t="shared" si="1"/>
        <v>83.73</v>
      </c>
      <c r="K8" s="222">
        <f>MIN(J8:J9)+MAX(J8:J9)/1000000000</f>
        <v>83.730010000000007</v>
      </c>
      <c r="L8" s="222">
        <f>RANK(K8,K$4:K$63,1)</f>
        <v>12</v>
      </c>
      <c r="N8" s="222">
        <f>H8</f>
        <v>5</v>
      </c>
      <c r="O8">
        <f t="shared" si="2"/>
        <v>83.73</v>
      </c>
      <c r="P8">
        <f>CHOOSE($Q$2,SUM(Dvojice!H9:S9),"",AV8)</f>
        <v>10</v>
      </c>
      <c r="Q8" s="222">
        <f>CHOOSE($Q$2,L8,Z8,AU8)</f>
        <v>12</v>
      </c>
      <c r="R8" s="222">
        <f>Q8+N8*1.001</f>
        <v>17.004999999999999</v>
      </c>
      <c r="S8" s="222">
        <f>RANK(R8,R$4:R$63,1)</f>
        <v>6</v>
      </c>
      <c r="T8" s="136"/>
      <c r="U8" s="222">
        <v>3</v>
      </c>
      <c r="V8" s="222" t="str">
        <f>Celkové!B8</f>
        <v>Stará Ves</v>
      </c>
      <c r="W8" t="str">
        <f>IF(V8=0,"",IF('4x60'!H8="","dnf",'4x60'!H8))</f>
        <v>dnf</v>
      </c>
      <c r="X8" s="135">
        <f t="shared" si="3"/>
        <v>10000</v>
      </c>
      <c r="Y8" s="222">
        <f>MIN(X8:X9)+MAX(X8:X9)/1000000000</f>
        <v>10000.00001</v>
      </c>
      <c r="Z8" s="222">
        <f>RANK(Y8,Y$4:Y$63,1)</f>
        <v>1</v>
      </c>
      <c r="AB8" t="str">
        <f>IF('ZPV Hlídky'!B7="","",'ZPV Hlídky'!B7)</f>
        <v/>
      </c>
      <c r="AC8" t="str">
        <f>IF('ZPV Hlídky'!C7="","",'ZPV Hlídky'!C7)</f>
        <v/>
      </c>
      <c r="AD8" t="str">
        <f t="shared" ref="AD8:AD18" si="14">CONCATENATE(AB8,AC8)</f>
        <v/>
      </c>
      <c r="AE8" s="134" t="str">
        <f>IF('ZPV Hlídky'!D7="","",'ZPV Hlídky'!D7)</f>
        <v/>
      </c>
      <c r="AF8" s="134" t="str">
        <f>IF('ZPV Hlídky'!E7="","",'ZPV Hlídky'!E7)</f>
        <v/>
      </c>
      <c r="AG8" s="134" t="str">
        <f>IF('ZPV Hlídky'!F7="","",'ZPV Hlídky'!F7)</f>
        <v/>
      </c>
      <c r="AH8" s="135" t="str">
        <f>IF('ZPV Hlídky'!M7="","",'ZPV Hlídky'!M7)</f>
        <v/>
      </c>
      <c r="AI8" s="134" t="str">
        <f>IF('ZPV Hlídky'!P7="","",'ZPV Hlídky'!P7)</f>
        <v/>
      </c>
      <c r="AJ8" s="134" t="str">
        <f>IF('ZPV Hlídky'!Q7="","",'ZPV Hlídky'!Q7)</f>
        <v/>
      </c>
      <c r="AK8" s="134" t="str">
        <f t="shared" si="4"/>
        <v/>
      </c>
      <c r="AL8" s="133" t="str">
        <f t="shared" si="5"/>
        <v/>
      </c>
      <c r="AN8" s="222" t="str">
        <f>IF(Celkové!B8="","",Celkové!B8)</f>
        <v>Stará Ves</v>
      </c>
      <c r="AO8" t="str">
        <f>IF(AN8="","","A")</f>
        <v>A</v>
      </c>
      <c r="AP8" t="str">
        <f>IF(AN8="","",CONCATENATE(AN8,AO8))</f>
        <v>Stará VesA</v>
      </c>
      <c r="AQ8" s="134" t="str">
        <f t="shared" si="6"/>
        <v/>
      </c>
      <c r="AR8" s="134" t="str">
        <f t="shared" si="7"/>
        <v>dnf</v>
      </c>
      <c r="AS8" s="134">
        <f t="shared" si="8"/>
        <v>0.66666666666666663</v>
      </c>
      <c r="AT8" s="223">
        <f>MIN(AS8:AS9)</f>
        <v>0.66666666666666663</v>
      </c>
      <c r="AU8" s="224">
        <f>RANK(AT8,AT$4:AT$83,1)</f>
        <v>1</v>
      </c>
      <c r="AV8" t="str">
        <f t="shared" si="9"/>
        <v/>
      </c>
      <c r="AW8" t="e">
        <f t="shared" si="10"/>
        <v>#VALUE!</v>
      </c>
      <c r="AX8" t="e">
        <f t="shared" si="11"/>
        <v>#VALUE!</v>
      </c>
      <c r="AY8" t="e">
        <f t="shared" si="12"/>
        <v>#VALUE!</v>
      </c>
      <c r="AZ8" t="str">
        <f t="shared" si="13"/>
        <v>dnf</v>
      </c>
    </row>
    <row r="9" spans="1:57" x14ac:dyDescent="0.25">
      <c r="B9" s="222"/>
      <c r="C9" s="222"/>
      <c r="D9" t="str">
        <f>Celkové!C9</f>
        <v>dnf</v>
      </c>
      <c r="E9" s="135">
        <f t="shared" si="0"/>
        <v>10000</v>
      </c>
      <c r="F9" s="222"/>
      <c r="G9" s="222"/>
      <c r="H9" s="222"/>
      <c r="I9" s="135" t="str">
        <f>IF(C8=0,"",IF(Dvojice!T10="","dnf",Dvojice!T10))</f>
        <v>dnf</v>
      </c>
      <c r="J9" s="135">
        <f t="shared" si="1"/>
        <v>10000</v>
      </c>
      <c r="K9" s="222"/>
      <c r="L9" s="222"/>
      <c r="N9" s="222"/>
      <c r="O9" t="str">
        <f t="shared" si="2"/>
        <v>dnf</v>
      </c>
      <c r="P9">
        <f>CHOOSE($Q$2,SUM(Dvojice!H10:S10),"",AV9)</f>
        <v>0</v>
      </c>
      <c r="Q9" s="222"/>
      <c r="R9" s="222"/>
      <c r="S9" s="222"/>
      <c r="T9" s="136"/>
      <c r="U9" s="222"/>
      <c r="V9" s="222"/>
      <c r="W9" t="str">
        <f>IF(V8=0,"",IF('4x60'!H9="","dnf",'4x60'!H9))</f>
        <v>dnf</v>
      </c>
      <c r="X9" s="135">
        <f t="shared" si="3"/>
        <v>10000</v>
      </c>
      <c r="Y9" s="222"/>
      <c r="Z9" s="222"/>
      <c r="AB9" t="str">
        <f>IF('ZPV Hlídky'!B8="","",'ZPV Hlídky'!B8)</f>
        <v/>
      </c>
      <c r="AC9" t="str">
        <f>IF('ZPV Hlídky'!C8="","",'ZPV Hlídky'!C8)</f>
        <v/>
      </c>
      <c r="AD9" t="str">
        <f t="shared" si="14"/>
        <v/>
      </c>
      <c r="AE9" s="134" t="str">
        <f>IF('ZPV Hlídky'!D8="","",'ZPV Hlídky'!D8)</f>
        <v/>
      </c>
      <c r="AF9" s="134" t="str">
        <f>IF('ZPV Hlídky'!E8="","",'ZPV Hlídky'!E8)</f>
        <v/>
      </c>
      <c r="AG9" s="134" t="str">
        <f>IF('ZPV Hlídky'!F8="","",'ZPV Hlídky'!F8)</f>
        <v/>
      </c>
      <c r="AH9" s="135" t="str">
        <f>IF('ZPV Hlídky'!M8="","",'ZPV Hlídky'!M8)</f>
        <v/>
      </c>
      <c r="AI9" s="134" t="str">
        <f>IF('ZPV Hlídky'!P8="","",'ZPV Hlídky'!P8)</f>
        <v/>
      </c>
      <c r="AJ9" s="134" t="str">
        <f>IF('ZPV Hlídky'!Q8="","",'ZPV Hlídky'!Q8)</f>
        <v/>
      </c>
      <c r="AK9" s="134" t="str">
        <f t="shared" si="4"/>
        <v/>
      </c>
      <c r="AL9" s="133" t="str">
        <f t="shared" si="5"/>
        <v/>
      </c>
      <c r="AN9" s="222"/>
      <c r="AO9" t="str">
        <f>IF(AN8="","","B")</f>
        <v>B</v>
      </c>
      <c r="AP9" t="str">
        <f>IF(AN8="","",CONCATENATE(AN8,AO9))</f>
        <v>Stará VesB</v>
      </c>
      <c r="AQ9" s="134" t="str">
        <f t="shared" si="6"/>
        <v/>
      </c>
      <c r="AR9" s="134" t="str">
        <f t="shared" si="7"/>
        <v>dnf</v>
      </c>
      <c r="AS9" s="134">
        <f t="shared" si="8"/>
        <v>0.66666666666666663</v>
      </c>
      <c r="AT9" s="223"/>
      <c r="AU9" s="224"/>
      <c r="AV9" t="str">
        <f t="shared" si="9"/>
        <v/>
      </c>
      <c r="AW9" t="e">
        <f t="shared" si="10"/>
        <v>#VALUE!</v>
      </c>
      <c r="AX9" t="e">
        <f t="shared" si="11"/>
        <v>#VALUE!</v>
      </c>
      <c r="AY9" t="e">
        <f t="shared" si="12"/>
        <v>#VALUE!</v>
      </c>
      <c r="AZ9" t="str">
        <f t="shared" si="13"/>
        <v>dnf</v>
      </c>
    </row>
    <row r="10" spans="1:57" x14ac:dyDescent="0.25">
      <c r="B10" s="222">
        <v>4</v>
      </c>
      <c r="C10" s="222" t="str">
        <f>IF(Celkové!B10=0,"",Celkové!B10)</f>
        <v>Fulnek</v>
      </c>
      <c r="D10" s="135">
        <f>Celkové!C10</f>
        <v>35.47</v>
      </c>
      <c r="E10" s="135">
        <f t="shared" si="0"/>
        <v>35.47</v>
      </c>
      <c r="F10" s="222">
        <f>IF(AND(D10="dnf",D11="dnf"),"dnf",IF(OR(AND(D10="dnf",D11="N"),AND(D10="N",D11="dnf")),"N",G10))</f>
        <v>35.470010000000002</v>
      </c>
      <c r="G10" s="222">
        <f>MIN(E10:E11)+MAX(E10:E11)/1000000000</f>
        <v>35.470010000000002</v>
      </c>
      <c r="H10" s="222">
        <f>RANK(G10,G$4:G$63,1)</f>
        <v>12</v>
      </c>
      <c r="I10" s="135">
        <f>IF(C10=0,"",IF(Dvojice!T11="","dnf",Dvojice!T11))</f>
        <v>69.5</v>
      </c>
      <c r="J10" s="135">
        <f t="shared" si="1"/>
        <v>69.5</v>
      </c>
      <c r="K10" s="222">
        <f>MIN(J10:J11)+MAX(J10:J11)/1000000000</f>
        <v>60.440000069499995</v>
      </c>
      <c r="L10" s="222">
        <f>RANK(K10,K$4:K$63,1)</f>
        <v>5</v>
      </c>
      <c r="N10" s="222">
        <f>H10</f>
        <v>12</v>
      </c>
      <c r="O10">
        <f t="shared" si="2"/>
        <v>69.5</v>
      </c>
      <c r="P10">
        <f>CHOOSE($Q$2,SUM(Dvojice!H11:S11),"",AV10)</f>
        <v>0</v>
      </c>
      <c r="Q10" s="222">
        <f>CHOOSE($Q$2,L10,Z10,AU10)</f>
        <v>5</v>
      </c>
      <c r="R10" s="222">
        <f>Q10+N10*1.001</f>
        <v>17.012</v>
      </c>
      <c r="S10" s="222">
        <f>RANK(R10,R$4:R$63,1)</f>
        <v>9</v>
      </c>
      <c r="T10" s="136"/>
      <c r="U10" s="222">
        <v>4</v>
      </c>
      <c r="V10" s="222" t="str">
        <f>Celkové!B10</f>
        <v>Fulnek</v>
      </c>
      <c r="W10" t="str">
        <f>IF(V10=0,"",IF('4x60'!H10="","dnf",'4x60'!H10))</f>
        <v>dnf</v>
      </c>
      <c r="X10" s="135">
        <f t="shared" si="3"/>
        <v>10000</v>
      </c>
      <c r="Y10" s="222">
        <f>MIN(X10:X11)+MAX(X10:X11)/1000000000</f>
        <v>10000.00001</v>
      </c>
      <c r="Z10" s="222">
        <f>RANK(Y10,Y$4:Y$63,1)</f>
        <v>1</v>
      </c>
      <c r="AB10" t="str">
        <f>IF('ZPV Hlídky'!B9="","",'ZPV Hlídky'!B9)</f>
        <v/>
      </c>
      <c r="AC10" t="str">
        <f>IF('ZPV Hlídky'!C9="","",'ZPV Hlídky'!C9)</f>
        <v/>
      </c>
      <c r="AD10" t="str">
        <f t="shared" si="14"/>
        <v/>
      </c>
      <c r="AE10" s="134" t="str">
        <f>IF('ZPV Hlídky'!D9="","",'ZPV Hlídky'!D9)</f>
        <v/>
      </c>
      <c r="AF10" s="134" t="str">
        <f>IF('ZPV Hlídky'!E9="","",'ZPV Hlídky'!E9)</f>
        <v/>
      </c>
      <c r="AG10" s="134" t="str">
        <f>IF('ZPV Hlídky'!F9="","",'ZPV Hlídky'!F9)</f>
        <v/>
      </c>
      <c r="AH10" s="135" t="str">
        <f>IF('ZPV Hlídky'!M9="","",'ZPV Hlídky'!M9)</f>
        <v/>
      </c>
      <c r="AI10" s="134" t="str">
        <f>IF('ZPV Hlídky'!P9="","",'ZPV Hlídky'!P9)</f>
        <v/>
      </c>
      <c r="AJ10" s="134" t="str">
        <f>IF('ZPV Hlídky'!Q9="","",'ZPV Hlídky'!Q9)</f>
        <v/>
      </c>
      <c r="AK10" s="134" t="str">
        <f t="shared" si="4"/>
        <v/>
      </c>
      <c r="AL10" s="133" t="str">
        <f t="shared" si="5"/>
        <v/>
      </c>
      <c r="AN10" s="222" t="str">
        <f>IF(Celkové!B10="","",Celkové!B10)</f>
        <v>Fulnek</v>
      </c>
      <c r="AO10" t="str">
        <f>IF(AN10="","","A")</f>
        <v>A</v>
      </c>
      <c r="AP10" t="str">
        <f>IF(AN10="","",CONCATENATE(AN10,AO10))</f>
        <v>FulnekA</v>
      </c>
      <c r="AQ10" s="134" t="str">
        <f t="shared" si="6"/>
        <v/>
      </c>
      <c r="AR10" s="134" t="str">
        <f t="shared" si="7"/>
        <v>dnf</v>
      </c>
      <c r="AS10" s="134">
        <f t="shared" si="8"/>
        <v>0.66666666666666663</v>
      </c>
      <c r="AT10" s="223">
        <f>MIN(AS10:AS11)</f>
        <v>0.66666666666666663</v>
      </c>
      <c r="AU10" s="224">
        <f>RANK(AT10,AT$4:AT$83,1)</f>
        <v>1</v>
      </c>
      <c r="AV10" t="str">
        <f t="shared" si="9"/>
        <v/>
      </c>
      <c r="AW10" t="e">
        <f t="shared" si="10"/>
        <v>#VALUE!</v>
      </c>
      <c r="AX10" t="e">
        <f t="shared" si="11"/>
        <v>#VALUE!</v>
      </c>
      <c r="AY10" t="e">
        <f t="shared" si="12"/>
        <v>#VALUE!</v>
      </c>
      <c r="AZ10" t="str">
        <f t="shared" si="13"/>
        <v>dnf</v>
      </c>
    </row>
    <row r="11" spans="1:57" x14ac:dyDescent="0.25">
      <c r="B11" s="222"/>
      <c r="C11" s="222"/>
      <c r="D11" t="str">
        <f>Celkové!C11</f>
        <v>dnf</v>
      </c>
      <c r="E11" s="135">
        <f t="shared" si="0"/>
        <v>10000</v>
      </c>
      <c r="F11" s="222"/>
      <c r="G11" s="222"/>
      <c r="H11" s="222"/>
      <c r="I11" s="135">
        <f>IF(C10=0,"",IF(Dvojice!T12="","dnf",Dvojice!T12))</f>
        <v>60.44</v>
      </c>
      <c r="J11" s="135">
        <f t="shared" si="1"/>
        <v>60.44</v>
      </c>
      <c r="K11" s="222"/>
      <c r="L11" s="222"/>
      <c r="N11" s="222"/>
      <c r="O11">
        <f t="shared" si="2"/>
        <v>60.44</v>
      </c>
      <c r="P11">
        <f>CHOOSE($Q$2,SUM(Dvojice!H12:S12),"",AV11)</f>
        <v>0</v>
      </c>
      <c r="Q11" s="222"/>
      <c r="R11" s="222"/>
      <c r="S11" s="222"/>
      <c r="T11" s="136"/>
      <c r="U11" s="222"/>
      <c r="V11" s="222"/>
      <c r="W11" t="str">
        <f>IF(V10=0,"",IF('4x60'!H11="","dnf",'4x60'!H11))</f>
        <v>dnf</v>
      </c>
      <c r="X11" s="135">
        <f t="shared" si="3"/>
        <v>10000</v>
      </c>
      <c r="Y11" s="222"/>
      <c r="Z11" s="222"/>
      <c r="AB11" t="str">
        <f>IF('ZPV Hlídky'!B10="","",'ZPV Hlídky'!B10)</f>
        <v/>
      </c>
      <c r="AC11" t="str">
        <f>IF('ZPV Hlídky'!C10="","",'ZPV Hlídky'!C10)</f>
        <v/>
      </c>
      <c r="AD11" t="str">
        <f t="shared" si="14"/>
        <v/>
      </c>
      <c r="AE11" s="134" t="str">
        <f>IF('ZPV Hlídky'!D10="","",'ZPV Hlídky'!D10)</f>
        <v/>
      </c>
      <c r="AF11" s="134" t="str">
        <f>IF('ZPV Hlídky'!E10="","",'ZPV Hlídky'!E10)</f>
        <v/>
      </c>
      <c r="AG11" s="134" t="str">
        <f>IF('ZPV Hlídky'!F10="","",'ZPV Hlídky'!F10)</f>
        <v/>
      </c>
      <c r="AH11" s="135" t="str">
        <f>IF('ZPV Hlídky'!M10="","",'ZPV Hlídky'!M10)</f>
        <v/>
      </c>
      <c r="AI11" s="134" t="str">
        <f>IF('ZPV Hlídky'!P10="","",'ZPV Hlídky'!P10)</f>
        <v/>
      </c>
      <c r="AJ11" s="134" t="str">
        <f>IF('ZPV Hlídky'!Q10="","",'ZPV Hlídky'!Q10)</f>
        <v/>
      </c>
      <c r="AK11" s="134" t="str">
        <f t="shared" si="4"/>
        <v/>
      </c>
      <c r="AL11" s="133" t="str">
        <f t="shared" si="5"/>
        <v/>
      </c>
      <c r="AN11" s="222"/>
      <c r="AO11" t="str">
        <f>IF(AN10="","","B")</f>
        <v>B</v>
      </c>
      <c r="AP11" t="str">
        <f>IF(AN10="","",CONCATENATE(AN10,AO11))</f>
        <v>FulnekB</v>
      </c>
      <c r="AQ11" s="134" t="str">
        <f t="shared" si="6"/>
        <v/>
      </c>
      <c r="AR11" s="134" t="str">
        <f t="shared" si="7"/>
        <v>dnf</v>
      </c>
      <c r="AS11" s="134">
        <f t="shared" si="8"/>
        <v>0.66666666666666663</v>
      </c>
      <c r="AT11" s="223"/>
      <c r="AU11" s="224"/>
      <c r="AV11" t="str">
        <f t="shared" si="9"/>
        <v/>
      </c>
      <c r="AW11" t="e">
        <f t="shared" si="10"/>
        <v>#VALUE!</v>
      </c>
      <c r="AX11" t="e">
        <f t="shared" si="11"/>
        <v>#VALUE!</v>
      </c>
      <c r="AY11" t="e">
        <f t="shared" si="12"/>
        <v>#VALUE!</v>
      </c>
      <c r="AZ11" t="str">
        <f t="shared" si="13"/>
        <v>dnf</v>
      </c>
    </row>
    <row r="12" spans="1:57" x14ac:dyDescent="0.25">
      <c r="B12" s="222">
        <v>5</v>
      </c>
      <c r="C12" s="222" t="str">
        <f>IF(Celkové!B12=0,"",Celkové!B12)</f>
        <v>Prchalov</v>
      </c>
      <c r="D12" s="135">
        <f>Celkové!C12</f>
        <v>15.48</v>
      </c>
      <c r="E12" s="135">
        <f t="shared" si="0"/>
        <v>15.48</v>
      </c>
      <c r="F12" s="222">
        <f>IF(AND(D12="dnf",D13="dnf"),"dnf",IF(OR(AND(D12="dnf",D13="N"),AND(D12="N",D13="dnf")),"N",G12))</f>
        <v>15.48001</v>
      </c>
      <c r="G12" s="222">
        <f>MIN(E12:E13)+MAX(E12:E13)/1000000000</f>
        <v>15.48001</v>
      </c>
      <c r="H12" s="222">
        <f>RANK(G12,G$4:G$63,1)</f>
        <v>1</v>
      </c>
      <c r="I12" s="135">
        <f>IF(C12=0,"",IF(Dvojice!T13="","dnf",Dvojice!T13))</f>
        <v>59.07</v>
      </c>
      <c r="J12" s="135">
        <f t="shared" si="1"/>
        <v>59.07</v>
      </c>
      <c r="K12" s="222">
        <f>MIN(J12:J13)+MAX(J12:J13)/1000000000</f>
        <v>59.070010000000003</v>
      </c>
      <c r="L12" s="222">
        <f>RANK(K12,K$4:K$63,1)</f>
        <v>4</v>
      </c>
      <c r="N12" s="222">
        <f>H12</f>
        <v>1</v>
      </c>
      <c r="O12">
        <f t="shared" si="2"/>
        <v>59.07</v>
      </c>
      <c r="P12">
        <f>CHOOSE($Q$2,SUM(Dvojice!H13:S13),"",AV12)</f>
        <v>0</v>
      </c>
      <c r="Q12" s="222">
        <f>CHOOSE($Q$2,L12,Z12,AU12)</f>
        <v>4</v>
      </c>
      <c r="R12" s="222">
        <f>Q12+N12*1.001</f>
        <v>5.0009999999999994</v>
      </c>
      <c r="S12" s="222">
        <f>RANK(R12,R$4:R$63,1)</f>
        <v>2</v>
      </c>
      <c r="T12" s="136"/>
      <c r="U12" s="222">
        <v>5</v>
      </c>
      <c r="V12" s="222" t="str">
        <f>Celkové!B12</f>
        <v>Prchalov</v>
      </c>
      <c r="W12" t="str">
        <f>IF(V12=0,"",IF('4x60'!H12="","dnf",'4x60'!H12))</f>
        <v>dnf</v>
      </c>
      <c r="X12" s="135">
        <f t="shared" si="3"/>
        <v>10000</v>
      </c>
      <c r="Y12" s="222">
        <f>MIN(X12:X13)+MAX(X12:X13)/1000000000</f>
        <v>10000.00001</v>
      </c>
      <c r="Z12" s="222">
        <f>RANK(Y12,Y$4:Y$63,1)</f>
        <v>1</v>
      </c>
      <c r="AB12" t="str">
        <f>IF('ZPV Hlídky'!B11="","",'ZPV Hlídky'!B11)</f>
        <v/>
      </c>
      <c r="AC12" t="str">
        <f>IF('ZPV Hlídky'!C11="","",'ZPV Hlídky'!C11)</f>
        <v/>
      </c>
      <c r="AD12" t="str">
        <f t="shared" si="14"/>
        <v/>
      </c>
      <c r="AE12" s="134" t="str">
        <f>IF('ZPV Hlídky'!D11="","",'ZPV Hlídky'!D11)</f>
        <v/>
      </c>
      <c r="AF12" s="134" t="str">
        <f>IF('ZPV Hlídky'!E11="","",'ZPV Hlídky'!E11)</f>
        <v/>
      </c>
      <c r="AG12" s="134" t="str">
        <f>IF('ZPV Hlídky'!F11="","",'ZPV Hlídky'!F11)</f>
        <v/>
      </c>
      <c r="AH12" s="135" t="str">
        <f>IF('ZPV Hlídky'!M11="","",'ZPV Hlídky'!M11)</f>
        <v/>
      </c>
      <c r="AI12" s="134" t="str">
        <f>IF('ZPV Hlídky'!P11="","",'ZPV Hlídky'!P11)</f>
        <v/>
      </c>
      <c r="AJ12" s="134" t="str">
        <f>IF('ZPV Hlídky'!Q11="","",'ZPV Hlídky'!Q11)</f>
        <v/>
      </c>
      <c r="AK12" s="134" t="str">
        <f t="shared" si="4"/>
        <v/>
      </c>
      <c r="AL12" s="133" t="str">
        <f t="shared" si="5"/>
        <v/>
      </c>
      <c r="AN12" s="222" t="str">
        <f>IF(Celkové!B12="","",Celkové!B12)</f>
        <v>Prchalov</v>
      </c>
      <c r="AO12" t="str">
        <f>IF(AN12="","","A")</f>
        <v>A</v>
      </c>
      <c r="AP12" t="str">
        <f>IF(AN12="","",CONCATENATE(AN12,AO12))</f>
        <v>PrchalovA</v>
      </c>
      <c r="AQ12" s="134" t="str">
        <f t="shared" si="6"/>
        <v/>
      </c>
      <c r="AR12" s="134" t="str">
        <f t="shared" si="7"/>
        <v>dnf</v>
      </c>
      <c r="AS12" s="134">
        <f t="shared" si="8"/>
        <v>0.66666666666666663</v>
      </c>
      <c r="AT12" s="223">
        <f>MIN(AS12:AS13)</f>
        <v>0.66666666666666663</v>
      </c>
      <c r="AU12" s="224">
        <f>RANK(AT12,AT$4:AT$83,1)</f>
        <v>1</v>
      </c>
      <c r="AV12" t="str">
        <f t="shared" si="9"/>
        <v/>
      </c>
      <c r="AW12" t="e">
        <f t="shared" si="10"/>
        <v>#VALUE!</v>
      </c>
      <c r="AX12" t="e">
        <f t="shared" si="11"/>
        <v>#VALUE!</v>
      </c>
      <c r="AY12" t="e">
        <f t="shared" si="12"/>
        <v>#VALUE!</v>
      </c>
      <c r="AZ12" t="str">
        <f t="shared" si="13"/>
        <v>dnf</v>
      </c>
    </row>
    <row r="13" spans="1:57" x14ac:dyDescent="0.25">
      <c r="B13" s="222"/>
      <c r="C13" s="222"/>
      <c r="D13" t="str">
        <f>Celkové!C13</f>
        <v>dnf</v>
      </c>
      <c r="E13" s="135">
        <f t="shared" si="0"/>
        <v>10000</v>
      </c>
      <c r="F13" s="222"/>
      <c r="G13" s="222"/>
      <c r="H13" s="222"/>
      <c r="I13" s="135" t="str">
        <f>IF(C12=0,"",IF(Dvojice!T14="","dnf",Dvojice!T14))</f>
        <v>dnf</v>
      </c>
      <c r="J13" s="135">
        <f t="shared" si="1"/>
        <v>10000</v>
      </c>
      <c r="K13" s="222"/>
      <c r="L13" s="222"/>
      <c r="N13" s="222"/>
      <c r="O13" t="str">
        <f t="shared" si="2"/>
        <v>dnf</v>
      </c>
      <c r="P13">
        <f>CHOOSE($Q$2,SUM(Dvojice!H14:S14),"",AV13)</f>
        <v>0</v>
      </c>
      <c r="Q13" s="222"/>
      <c r="R13" s="222"/>
      <c r="S13" s="222"/>
      <c r="T13" s="136"/>
      <c r="U13" s="222"/>
      <c r="V13" s="222"/>
      <c r="W13" t="str">
        <f>IF(V12=0,"",IF('4x60'!H13="","dnf",'4x60'!H13))</f>
        <v>dnf</v>
      </c>
      <c r="X13" s="135">
        <f t="shared" si="3"/>
        <v>10000</v>
      </c>
      <c r="Y13" s="222"/>
      <c r="Z13" s="222"/>
      <c r="AB13" t="str">
        <f>IF('ZPV Hlídky'!B12="","",'ZPV Hlídky'!B12)</f>
        <v/>
      </c>
      <c r="AC13" t="str">
        <f>IF('ZPV Hlídky'!C12="","",'ZPV Hlídky'!C12)</f>
        <v/>
      </c>
      <c r="AD13" t="str">
        <f t="shared" si="14"/>
        <v/>
      </c>
      <c r="AE13" s="134" t="str">
        <f>IF('ZPV Hlídky'!D12="","",'ZPV Hlídky'!D12)</f>
        <v/>
      </c>
      <c r="AF13" s="134" t="str">
        <f>IF('ZPV Hlídky'!E12="","",'ZPV Hlídky'!E12)</f>
        <v/>
      </c>
      <c r="AG13" s="134" t="str">
        <f>IF('ZPV Hlídky'!F12="","",'ZPV Hlídky'!F12)</f>
        <v/>
      </c>
      <c r="AH13" s="135" t="str">
        <f>IF('ZPV Hlídky'!M12="","",'ZPV Hlídky'!M12)</f>
        <v/>
      </c>
      <c r="AI13" s="134" t="str">
        <f>IF('ZPV Hlídky'!P12="","",'ZPV Hlídky'!P12)</f>
        <v/>
      </c>
      <c r="AJ13" s="134" t="str">
        <f>IF('ZPV Hlídky'!Q12="","",'ZPV Hlídky'!Q12)</f>
        <v/>
      </c>
      <c r="AK13" s="134" t="str">
        <f t="shared" si="4"/>
        <v/>
      </c>
      <c r="AL13" s="133" t="str">
        <f t="shared" si="5"/>
        <v/>
      </c>
      <c r="AN13" s="222"/>
      <c r="AO13" t="str">
        <f>IF(AN12="","","B")</f>
        <v>B</v>
      </c>
      <c r="AP13" t="str">
        <f>IF(AN12="","",CONCATENATE(AN12,AO13))</f>
        <v>PrchalovB</v>
      </c>
      <c r="AQ13" s="134" t="str">
        <f t="shared" si="6"/>
        <v/>
      </c>
      <c r="AR13" s="134" t="str">
        <f t="shared" si="7"/>
        <v>dnf</v>
      </c>
      <c r="AS13" s="134">
        <f t="shared" si="8"/>
        <v>0.66666666666666663</v>
      </c>
      <c r="AT13" s="223"/>
      <c r="AU13" s="224"/>
      <c r="AV13" t="str">
        <f t="shared" si="9"/>
        <v/>
      </c>
      <c r="AW13" t="e">
        <f t="shared" si="10"/>
        <v>#VALUE!</v>
      </c>
      <c r="AX13" t="e">
        <f t="shared" si="11"/>
        <v>#VALUE!</v>
      </c>
      <c r="AY13" t="e">
        <f t="shared" si="12"/>
        <v>#VALUE!</v>
      </c>
      <c r="AZ13" t="str">
        <f t="shared" si="13"/>
        <v>dnf</v>
      </c>
    </row>
    <row r="14" spans="1:57" x14ac:dyDescent="0.25">
      <c r="B14" s="222">
        <v>6</v>
      </c>
      <c r="C14" s="222" t="str">
        <f>IF(Celkové!B14=0,"",Celkové!B14)</f>
        <v>Mniší</v>
      </c>
      <c r="D14" s="135">
        <f>Celkové!C14</f>
        <v>39.200000000000003</v>
      </c>
      <c r="E14" s="135">
        <f t="shared" si="0"/>
        <v>39.200000000000003</v>
      </c>
      <c r="F14" s="222">
        <f>IF(AND(D14="dnf",D15="dnf"),"dnf",IF(OR(AND(D14="dnf",D15="N"),AND(D14="N",D15="dnf")),"N",G14))</f>
        <v>39.200010000000006</v>
      </c>
      <c r="G14" s="222">
        <f>MIN(E14:E15)+MAX(E14:E15)/1000000000</f>
        <v>39.200010000000006</v>
      </c>
      <c r="H14" s="222">
        <f>RANK(G14,G$4:G$63,1)</f>
        <v>13</v>
      </c>
      <c r="I14" s="135">
        <f>IF(C14=0,"",IF(Dvojice!T15="","dnf",Dvojice!T15))</f>
        <v>70.900000000000006</v>
      </c>
      <c r="J14" s="135">
        <f t="shared" si="1"/>
        <v>70.900000000000006</v>
      </c>
      <c r="K14" s="222">
        <f>MIN(J14:J15)+MAX(J14:J15)/1000000000</f>
        <v>70.900010000000009</v>
      </c>
      <c r="L14" s="222">
        <f>RANK(K14,K$4:K$63,1)</f>
        <v>9</v>
      </c>
      <c r="N14" s="222">
        <f>H14</f>
        <v>13</v>
      </c>
      <c r="O14">
        <f t="shared" si="2"/>
        <v>70.900000000000006</v>
      </c>
      <c r="P14">
        <f>CHOOSE($Q$2,SUM(Dvojice!H15:S15),"",AV14)</f>
        <v>10</v>
      </c>
      <c r="Q14" s="222">
        <f>CHOOSE($Q$2,L14,Z14,AU14)</f>
        <v>9</v>
      </c>
      <c r="R14" s="222">
        <f>Q14+N14*1.001</f>
        <v>22.012999999999998</v>
      </c>
      <c r="S14" s="222">
        <f>RANK(R14,R$4:R$63,1)</f>
        <v>13</v>
      </c>
      <c r="T14" s="136"/>
      <c r="U14" s="222">
        <v>6</v>
      </c>
      <c r="V14" s="222" t="str">
        <f>Celkové!B14</f>
        <v>Mniší</v>
      </c>
      <c r="W14" t="str">
        <f>IF(V14=0,"",IF('4x60'!H14="","dnf",'4x60'!H14))</f>
        <v>dnf</v>
      </c>
      <c r="X14" s="135">
        <f t="shared" si="3"/>
        <v>10000</v>
      </c>
      <c r="Y14" s="222">
        <f>MIN(X14:X15)+MAX(X14:X15)/1000000000</f>
        <v>10000.00001</v>
      </c>
      <c r="Z14" s="222">
        <f>RANK(Y14,Y$4:Y$63,1)</f>
        <v>1</v>
      </c>
      <c r="AB14" t="str">
        <f>IF('ZPV Hlídky'!B13="","",'ZPV Hlídky'!B13)</f>
        <v/>
      </c>
      <c r="AC14" t="str">
        <f>IF('ZPV Hlídky'!C13="","",'ZPV Hlídky'!C13)</f>
        <v/>
      </c>
      <c r="AD14" t="str">
        <f t="shared" si="14"/>
        <v/>
      </c>
      <c r="AE14" s="134" t="str">
        <f>IF('ZPV Hlídky'!D13="","",'ZPV Hlídky'!D13)</f>
        <v/>
      </c>
      <c r="AF14" s="134" t="str">
        <f>IF('ZPV Hlídky'!E13="","",'ZPV Hlídky'!E13)</f>
        <v/>
      </c>
      <c r="AG14" s="134" t="str">
        <f>IF('ZPV Hlídky'!F13="","",'ZPV Hlídky'!F13)</f>
        <v/>
      </c>
      <c r="AH14" s="135" t="str">
        <f>IF('ZPV Hlídky'!M13="","",'ZPV Hlídky'!M13)</f>
        <v/>
      </c>
      <c r="AI14" s="134" t="str">
        <f>IF('ZPV Hlídky'!P13="","",'ZPV Hlídky'!P13)</f>
        <v/>
      </c>
      <c r="AJ14" s="134" t="str">
        <f>IF('ZPV Hlídky'!Q13="","",'ZPV Hlídky'!Q13)</f>
        <v/>
      </c>
      <c r="AK14" s="134" t="str">
        <f t="shared" si="4"/>
        <v/>
      </c>
      <c r="AL14" s="133" t="str">
        <f t="shared" si="5"/>
        <v/>
      </c>
      <c r="AN14" s="222" t="str">
        <f>IF(Celkové!B14="","",Celkové!B14)</f>
        <v>Mniší</v>
      </c>
      <c r="AO14" t="str">
        <f>IF(AN14="","","A")</f>
        <v>A</v>
      </c>
      <c r="AP14" t="str">
        <f>IF(AN14="","",CONCATENATE(AN14,AO14))</f>
        <v>MnišíA</v>
      </c>
      <c r="AQ14" s="134" t="str">
        <f t="shared" si="6"/>
        <v/>
      </c>
      <c r="AR14" s="134" t="str">
        <f t="shared" si="7"/>
        <v>dnf</v>
      </c>
      <c r="AS14" s="134">
        <f t="shared" si="8"/>
        <v>0.66666666666666663</v>
      </c>
      <c r="AT14" s="223">
        <f>MIN(AS14:AS15)</f>
        <v>0.66666666666666663</v>
      </c>
      <c r="AU14" s="224">
        <f>RANK(AT14,AT$4:AT$83,1)</f>
        <v>1</v>
      </c>
      <c r="AV14" t="str">
        <f t="shared" si="9"/>
        <v/>
      </c>
      <c r="AW14" t="e">
        <f t="shared" si="10"/>
        <v>#VALUE!</v>
      </c>
      <c r="AX14" t="e">
        <f t="shared" si="11"/>
        <v>#VALUE!</v>
      </c>
      <c r="AY14" t="e">
        <f t="shared" si="12"/>
        <v>#VALUE!</v>
      </c>
      <c r="AZ14" t="str">
        <f t="shared" si="13"/>
        <v>dnf</v>
      </c>
    </row>
    <row r="15" spans="1:57" x14ac:dyDescent="0.25">
      <c r="B15" s="222"/>
      <c r="C15" s="222"/>
      <c r="D15" t="str">
        <f>Celkové!C15</f>
        <v>dnf</v>
      </c>
      <c r="E15" s="135">
        <f t="shared" si="0"/>
        <v>10000</v>
      </c>
      <c r="F15" s="222"/>
      <c r="G15" s="222"/>
      <c r="H15" s="222"/>
      <c r="I15" s="135" t="str">
        <f>IF(C14=0,"",IF(Dvojice!T16="","dnf",Dvojice!T16))</f>
        <v>dnf</v>
      </c>
      <c r="J15" s="135">
        <f t="shared" si="1"/>
        <v>10000</v>
      </c>
      <c r="K15" s="222"/>
      <c r="L15" s="222"/>
      <c r="N15" s="222"/>
      <c r="O15" t="str">
        <f t="shared" si="2"/>
        <v>dnf</v>
      </c>
      <c r="P15">
        <f>CHOOSE($Q$2,SUM(Dvojice!H16:S16),"",AV15)</f>
        <v>0</v>
      </c>
      <c r="Q15" s="222"/>
      <c r="R15" s="222"/>
      <c r="S15" s="222"/>
      <c r="T15" s="136"/>
      <c r="U15" s="222"/>
      <c r="V15" s="222"/>
      <c r="W15" t="str">
        <f>IF(V14=0,"",IF('4x60'!H15="","dnf",'4x60'!H15))</f>
        <v>dnf</v>
      </c>
      <c r="X15" s="135">
        <f t="shared" si="3"/>
        <v>10000</v>
      </c>
      <c r="Y15" s="222"/>
      <c r="Z15" s="222"/>
      <c r="AB15" t="str">
        <f>IF('ZPV Hlídky'!B14="","",'ZPV Hlídky'!B14)</f>
        <v/>
      </c>
      <c r="AC15" t="str">
        <f>IF('ZPV Hlídky'!C14="","",'ZPV Hlídky'!C14)</f>
        <v/>
      </c>
      <c r="AD15" t="str">
        <f t="shared" si="14"/>
        <v/>
      </c>
      <c r="AE15" s="134" t="str">
        <f>IF('ZPV Hlídky'!D14="","",'ZPV Hlídky'!D14)</f>
        <v/>
      </c>
      <c r="AF15" s="134" t="str">
        <f>IF('ZPV Hlídky'!E14="","",'ZPV Hlídky'!E14)</f>
        <v/>
      </c>
      <c r="AG15" s="134" t="str">
        <f>IF('ZPV Hlídky'!F14="","",'ZPV Hlídky'!F14)</f>
        <v/>
      </c>
      <c r="AH15" s="135" t="str">
        <f>IF('ZPV Hlídky'!M14="","",'ZPV Hlídky'!M14)</f>
        <v/>
      </c>
      <c r="AI15" s="134" t="str">
        <f>IF('ZPV Hlídky'!P14="","",'ZPV Hlídky'!P14)</f>
        <v/>
      </c>
      <c r="AJ15" s="134" t="str">
        <f>IF('ZPV Hlídky'!Q14="","",'ZPV Hlídky'!Q14)</f>
        <v/>
      </c>
      <c r="AK15" s="134" t="str">
        <f t="shared" si="4"/>
        <v/>
      </c>
      <c r="AL15" s="133" t="str">
        <f t="shared" si="5"/>
        <v/>
      </c>
      <c r="AN15" s="222"/>
      <c r="AO15" t="str">
        <f>IF(AN14="","","B")</f>
        <v>B</v>
      </c>
      <c r="AP15" t="str">
        <f>IF(AN14="","",CONCATENATE(AN14,AO15))</f>
        <v>MnišíB</v>
      </c>
      <c r="AQ15" s="134" t="str">
        <f t="shared" si="6"/>
        <v/>
      </c>
      <c r="AR15" s="134" t="str">
        <f t="shared" si="7"/>
        <v>dnf</v>
      </c>
      <c r="AS15" s="134">
        <f t="shared" si="8"/>
        <v>0.66666666666666663</v>
      </c>
      <c r="AT15" s="223"/>
      <c r="AU15" s="224"/>
      <c r="AV15" t="str">
        <f t="shared" si="9"/>
        <v/>
      </c>
      <c r="AW15" t="e">
        <f t="shared" si="10"/>
        <v>#VALUE!</v>
      </c>
      <c r="AX15" t="e">
        <f t="shared" si="11"/>
        <v>#VALUE!</v>
      </c>
      <c r="AY15" t="e">
        <f t="shared" si="12"/>
        <v>#VALUE!</v>
      </c>
      <c r="AZ15" t="str">
        <f t="shared" si="13"/>
        <v>dnf</v>
      </c>
    </row>
    <row r="16" spans="1:57" x14ac:dyDescent="0.25">
      <c r="B16" s="222">
        <v>7</v>
      </c>
      <c r="C16" s="222" t="str">
        <f>IF(Celkové!B16=0,"",Celkové!B16)</f>
        <v>Frenštát p.R.</v>
      </c>
      <c r="D16">
        <f>Celkové!C16</f>
        <v>32.99</v>
      </c>
      <c r="E16" s="135">
        <f t="shared" si="0"/>
        <v>32.99</v>
      </c>
      <c r="F16" s="222">
        <f>IF(AND(D16="dnf",D17="dnf"),"dnf",IF(OR(AND(D16="dnf",D17="N"),AND(D16="N",D17="dnf")),"N",G16))</f>
        <v>32.990010000000005</v>
      </c>
      <c r="G16" s="222">
        <f>MIN(E16:E17)+MAX(E16:E17)/1000000000</f>
        <v>32.990010000000005</v>
      </c>
      <c r="H16" s="222">
        <f>RANK(G16,G$4:G$63,1)</f>
        <v>11</v>
      </c>
      <c r="I16" s="135">
        <f>IF(C16=0,"",IF(Dvojice!T17="","dnf",Dvojice!T17))</f>
        <v>62.07</v>
      </c>
      <c r="J16" s="135">
        <f t="shared" si="1"/>
        <v>62.07</v>
      </c>
      <c r="K16" s="222">
        <f>MIN(J16:J17)+MAX(J16:J17)/1000000000</f>
        <v>62.070000071000003</v>
      </c>
      <c r="L16" s="222">
        <f>RANK(K16,K$4:K$63,1)</f>
        <v>6</v>
      </c>
      <c r="N16" s="222">
        <f>H16</f>
        <v>11</v>
      </c>
      <c r="O16">
        <f t="shared" si="2"/>
        <v>62.07</v>
      </c>
      <c r="P16">
        <f>CHOOSE($Q$2,SUM(Dvojice!H17:S17),"",AV16)</f>
        <v>0</v>
      </c>
      <c r="Q16" s="222">
        <f>CHOOSE($Q$2,L16,Z16,AU16)</f>
        <v>6</v>
      </c>
      <c r="R16" s="222">
        <f>Q16+N16*1.001</f>
        <v>17.010999999999999</v>
      </c>
      <c r="S16" s="222">
        <f>RANK(R16,R$4:R$63,1)</f>
        <v>8</v>
      </c>
      <c r="T16" s="136"/>
      <c r="U16" s="222">
        <v>7</v>
      </c>
      <c r="V16" s="222" t="str">
        <f>Celkové!B16</f>
        <v>Frenštát p.R.</v>
      </c>
      <c r="W16" t="str">
        <f>IF(V16=0,"",IF('4x60'!H16="","dnf",'4x60'!H16))</f>
        <v>dnf</v>
      </c>
      <c r="X16" s="135">
        <f t="shared" si="3"/>
        <v>10000</v>
      </c>
      <c r="Y16" s="222">
        <f>MIN(X16:X17)+MAX(X16:X17)/1000000000</f>
        <v>10000.00001</v>
      </c>
      <c r="Z16" s="222">
        <f>RANK(Y16,Y$4:Y$63,1)</f>
        <v>1</v>
      </c>
      <c r="AB16" t="str">
        <f>IF('ZPV Hlídky'!B15="","",'ZPV Hlídky'!B15)</f>
        <v/>
      </c>
      <c r="AC16" t="str">
        <f>IF('ZPV Hlídky'!C15="","",'ZPV Hlídky'!C15)</f>
        <v/>
      </c>
      <c r="AD16" t="str">
        <f t="shared" si="14"/>
        <v/>
      </c>
      <c r="AE16" s="134" t="str">
        <f>IF('ZPV Hlídky'!D15="","",'ZPV Hlídky'!D15)</f>
        <v/>
      </c>
      <c r="AF16" s="134" t="str">
        <f>IF('ZPV Hlídky'!E15="","",'ZPV Hlídky'!E15)</f>
        <v/>
      </c>
      <c r="AG16" s="134" t="str">
        <f>IF('ZPV Hlídky'!F15="","",'ZPV Hlídky'!F15)</f>
        <v/>
      </c>
      <c r="AH16" s="135" t="str">
        <f>IF('ZPV Hlídky'!M15="","",'ZPV Hlídky'!M15)</f>
        <v/>
      </c>
      <c r="AI16" s="134" t="str">
        <f>IF('ZPV Hlídky'!P15="","",'ZPV Hlídky'!P15)</f>
        <v/>
      </c>
      <c r="AJ16" s="134" t="str">
        <f>IF('ZPV Hlídky'!Q15="","",'ZPV Hlídky'!Q15)</f>
        <v/>
      </c>
      <c r="AK16" s="134" t="str">
        <f t="shared" si="4"/>
        <v/>
      </c>
      <c r="AL16" s="133" t="str">
        <f t="shared" si="5"/>
        <v/>
      </c>
      <c r="AN16" s="222" t="str">
        <f>IF(Celkové!B16="","",Celkové!B16)</f>
        <v>Frenštát p.R.</v>
      </c>
      <c r="AO16" t="str">
        <f>IF(AN16="","","A")</f>
        <v>A</v>
      </c>
      <c r="AP16" t="str">
        <f>IF(AN16="","",CONCATENATE(AN16,AO16))</f>
        <v>Frenštát p.R.A</v>
      </c>
      <c r="AQ16" s="134" t="str">
        <f t="shared" si="6"/>
        <v/>
      </c>
      <c r="AR16" s="134" t="str">
        <f t="shared" si="7"/>
        <v>dnf</v>
      </c>
      <c r="AS16" s="134">
        <f t="shared" si="8"/>
        <v>0.66666666666666663</v>
      </c>
      <c r="AT16" s="223">
        <f>MIN(AS16:AS17)</f>
        <v>0.66666666666666663</v>
      </c>
      <c r="AU16" s="224">
        <f>RANK(AT16,AT$4:AT$83,1)</f>
        <v>1</v>
      </c>
      <c r="AV16" t="str">
        <f t="shared" si="9"/>
        <v/>
      </c>
      <c r="AW16" t="e">
        <f t="shared" si="10"/>
        <v>#VALUE!</v>
      </c>
      <c r="AX16" t="e">
        <f t="shared" si="11"/>
        <v>#VALUE!</v>
      </c>
      <c r="AY16" t="e">
        <f t="shared" si="12"/>
        <v>#VALUE!</v>
      </c>
      <c r="AZ16" t="str">
        <f t="shared" si="13"/>
        <v>dnf</v>
      </c>
    </row>
    <row r="17" spans="2:52" x14ac:dyDescent="0.25">
      <c r="B17" s="222"/>
      <c r="C17" s="222"/>
      <c r="D17" t="str">
        <f>Celkové!C17</f>
        <v>dnf</v>
      </c>
      <c r="E17" s="135">
        <f t="shared" si="0"/>
        <v>10000</v>
      </c>
      <c r="F17" s="222"/>
      <c r="G17" s="222"/>
      <c r="H17" s="222"/>
      <c r="I17" s="135">
        <f>IF(C16=0,"",IF(Dvojice!T18="","dnf",Dvojice!T18))</f>
        <v>71</v>
      </c>
      <c r="J17" s="135">
        <f t="shared" si="1"/>
        <v>71</v>
      </c>
      <c r="K17" s="222"/>
      <c r="L17" s="222"/>
      <c r="N17" s="222"/>
      <c r="O17">
        <f t="shared" si="2"/>
        <v>71</v>
      </c>
      <c r="P17">
        <f>CHOOSE($Q$2,SUM(Dvojice!H18:S18),"",AV17)</f>
        <v>10</v>
      </c>
      <c r="Q17" s="222"/>
      <c r="R17" s="222"/>
      <c r="S17" s="222"/>
      <c r="T17" s="136"/>
      <c r="U17" s="222"/>
      <c r="V17" s="222"/>
      <c r="W17" t="str">
        <f>IF(V16=0,"",IF('4x60'!H17="","dnf",'4x60'!H17))</f>
        <v>dnf</v>
      </c>
      <c r="X17" s="135">
        <f t="shared" si="3"/>
        <v>10000</v>
      </c>
      <c r="Y17" s="222"/>
      <c r="Z17" s="222"/>
      <c r="AB17" t="str">
        <f>IF('ZPV Hlídky'!B16="","",'ZPV Hlídky'!B16)</f>
        <v/>
      </c>
      <c r="AC17" t="str">
        <f>IF('ZPV Hlídky'!C16="","",'ZPV Hlídky'!C16)</f>
        <v/>
      </c>
      <c r="AD17" t="str">
        <f t="shared" si="14"/>
        <v/>
      </c>
      <c r="AE17" s="134" t="str">
        <f>IF('ZPV Hlídky'!D16="","",'ZPV Hlídky'!D16)</f>
        <v/>
      </c>
      <c r="AF17" s="134" t="str">
        <f>IF('ZPV Hlídky'!E16="","",'ZPV Hlídky'!E16)</f>
        <v/>
      </c>
      <c r="AG17" s="134" t="str">
        <f>IF('ZPV Hlídky'!F16="","",'ZPV Hlídky'!F16)</f>
        <v/>
      </c>
      <c r="AH17" s="135" t="str">
        <f>IF('ZPV Hlídky'!M16="","",'ZPV Hlídky'!M16)</f>
        <v/>
      </c>
      <c r="AI17" s="134" t="str">
        <f>IF('ZPV Hlídky'!P16="","",'ZPV Hlídky'!P16)</f>
        <v/>
      </c>
      <c r="AJ17" s="134" t="str">
        <f>IF('ZPV Hlídky'!Q16="","",'ZPV Hlídky'!Q16)</f>
        <v/>
      </c>
      <c r="AK17" s="134" t="str">
        <f t="shared" si="4"/>
        <v/>
      </c>
      <c r="AL17" s="133" t="str">
        <f t="shared" si="5"/>
        <v/>
      </c>
      <c r="AN17" s="222"/>
      <c r="AO17" t="str">
        <f>IF(AN16="","","B")</f>
        <v>B</v>
      </c>
      <c r="AP17" t="str">
        <f>IF(AN16="","",CONCATENATE(AN16,AO17))</f>
        <v>Frenštát p.R.B</v>
      </c>
      <c r="AQ17" s="134" t="str">
        <f t="shared" si="6"/>
        <v/>
      </c>
      <c r="AR17" s="134" t="str">
        <f t="shared" si="7"/>
        <v>dnf</v>
      </c>
      <c r="AS17" s="134">
        <f t="shared" si="8"/>
        <v>0.66666666666666663</v>
      </c>
      <c r="AT17" s="223"/>
      <c r="AU17" s="224"/>
      <c r="AV17" t="str">
        <f t="shared" si="9"/>
        <v/>
      </c>
      <c r="AW17" t="e">
        <f t="shared" si="10"/>
        <v>#VALUE!</v>
      </c>
      <c r="AX17" t="e">
        <f t="shared" si="11"/>
        <v>#VALUE!</v>
      </c>
      <c r="AY17" t="e">
        <f t="shared" si="12"/>
        <v>#VALUE!</v>
      </c>
      <c r="AZ17" t="str">
        <f t="shared" si="13"/>
        <v>dnf</v>
      </c>
    </row>
    <row r="18" spans="2:52" x14ac:dyDescent="0.25">
      <c r="B18" s="222">
        <v>8</v>
      </c>
      <c r="C18" s="222" t="str">
        <f>IF(Celkové!B18=0,"",Celkové!B18)</f>
        <v>Olbramice</v>
      </c>
      <c r="D18">
        <f>Celkové!C18</f>
        <v>21.32</v>
      </c>
      <c r="E18" s="135">
        <f t="shared" si="0"/>
        <v>21.32</v>
      </c>
      <c r="F18" s="222">
        <f>IF(AND(D18="dnf",D19="dnf"),"dnf",IF(OR(AND(D18="dnf",D19="N"),AND(D18="N",D19="dnf")),"N",G18))</f>
        <v>21.32001</v>
      </c>
      <c r="G18" s="222">
        <f>MIN(E18:E19)+MAX(E18:E19)/1000000000</f>
        <v>21.32001</v>
      </c>
      <c r="H18" s="222">
        <f>RANK(G18,G$4:G$63,1)</f>
        <v>8</v>
      </c>
      <c r="I18" s="135">
        <f>IF(C18=0,"",IF(Dvojice!T19="","dnf",Dvojice!T19))</f>
        <v>77.599999999999994</v>
      </c>
      <c r="J18" s="135">
        <f t="shared" si="1"/>
        <v>77.599999999999994</v>
      </c>
      <c r="K18" s="222">
        <f>MIN(J18:J19)+MAX(J18:J19)/1000000000</f>
        <v>77.600009999999997</v>
      </c>
      <c r="L18" s="222">
        <f>RANK(K18,K$4:K$63,1)</f>
        <v>10</v>
      </c>
      <c r="N18" s="222">
        <f>H18</f>
        <v>8</v>
      </c>
      <c r="O18">
        <f t="shared" si="2"/>
        <v>77.599999999999994</v>
      </c>
      <c r="P18">
        <f>CHOOSE($Q$2,SUM(Dvojice!H19:S19),"",AV18)</f>
        <v>10</v>
      </c>
      <c r="Q18" s="222">
        <f>CHOOSE($Q$2,L18,Z18,AU18)</f>
        <v>10</v>
      </c>
      <c r="R18" s="222">
        <f>Q18+N18*1.001</f>
        <v>18.007999999999999</v>
      </c>
      <c r="S18" s="222">
        <f>RANK(R18,R$4:R$63,1)</f>
        <v>10</v>
      </c>
      <c r="T18" s="136"/>
      <c r="U18" s="222">
        <v>8</v>
      </c>
      <c r="V18" s="222" t="str">
        <f>Celkové!B18</f>
        <v>Olbramice</v>
      </c>
      <c r="W18" t="str">
        <f>IF(V18=0,"",IF('4x60'!H18="","dnf",'4x60'!H18))</f>
        <v>dnf</v>
      </c>
      <c r="X18" s="135">
        <f t="shared" si="3"/>
        <v>10000</v>
      </c>
      <c r="Y18" s="222">
        <f>MIN(X18:X19)+MAX(X18:X19)/1000000000</f>
        <v>10000.00001</v>
      </c>
      <c r="Z18" s="222">
        <f>RANK(Y18,Y$4:Y$63,1)</f>
        <v>1</v>
      </c>
      <c r="AB18" t="str">
        <f>IF('ZPV Hlídky'!B17="","",'ZPV Hlídky'!B17)</f>
        <v/>
      </c>
      <c r="AC18" t="str">
        <f>IF('ZPV Hlídky'!C17="","",'ZPV Hlídky'!C17)</f>
        <v/>
      </c>
      <c r="AD18" t="str">
        <f t="shared" si="14"/>
        <v/>
      </c>
      <c r="AE18" s="134" t="str">
        <f>IF('ZPV Hlídky'!D17="","",'ZPV Hlídky'!D17)</f>
        <v/>
      </c>
      <c r="AF18" s="134" t="str">
        <f>IF('ZPV Hlídky'!E17="","",'ZPV Hlídky'!E17)</f>
        <v/>
      </c>
      <c r="AG18" s="134" t="str">
        <f>IF('ZPV Hlídky'!F17="","",'ZPV Hlídky'!F17)</f>
        <v/>
      </c>
      <c r="AH18" s="135" t="str">
        <f>IF('ZPV Hlídky'!M17="","",'ZPV Hlídky'!M17)</f>
        <v/>
      </c>
      <c r="AI18" s="134" t="str">
        <f>IF('ZPV Hlídky'!P17="","",'ZPV Hlídky'!P17)</f>
        <v/>
      </c>
      <c r="AJ18" s="134" t="str">
        <f>IF('ZPV Hlídky'!Q17="","",'ZPV Hlídky'!Q17)</f>
        <v/>
      </c>
      <c r="AK18" s="134" t="str">
        <f t="shared" si="4"/>
        <v/>
      </c>
      <c r="AL18" s="133" t="str">
        <f t="shared" si="5"/>
        <v/>
      </c>
      <c r="AN18" s="222" t="str">
        <f>IF(Celkové!B18="","",Celkové!B18)</f>
        <v>Olbramice</v>
      </c>
      <c r="AO18" t="str">
        <f>IF(AN18="","","A")</f>
        <v>A</v>
      </c>
      <c r="AP18" t="str">
        <f>IF(AN18="","",CONCATENATE(AN18,AO18))</f>
        <v>OlbramiceA</v>
      </c>
      <c r="AQ18" s="134" t="str">
        <f t="shared" si="6"/>
        <v/>
      </c>
      <c r="AR18" s="134" t="str">
        <f t="shared" si="7"/>
        <v>dnf</v>
      </c>
      <c r="AS18" s="134">
        <f t="shared" si="8"/>
        <v>0.66666666666666663</v>
      </c>
      <c r="AT18" s="223">
        <f>MIN(AS18:AS19)</f>
        <v>0.66666666666666663</v>
      </c>
      <c r="AU18" s="224">
        <f>RANK(AT18,AT$4:AT$83,1)</f>
        <v>1</v>
      </c>
      <c r="AV18" t="str">
        <f t="shared" si="9"/>
        <v/>
      </c>
      <c r="AW18" t="e">
        <f t="shared" si="10"/>
        <v>#VALUE!</v>
      </c>
      <c r="AX18" t="e">
        <f t="shared" si="11"/>
        <v>#VALUE!</v>
      </c>
      <c r="AY18" t="e">
        <f t="shared" si="12"/>
        <v>#VALUE!</v>
      </c>
      <c r="AZ18" t="str">
        <f t="shared" si="13"/>
        <v>dnf</v>
      </c>
    </row>
    <row r="19" spans="2:52" x14ac:dyDescent="0.25">
      <c r="B19" s="222"/>
      <c r="C19" s="222"/>
      <c r="D19" t="str">
        <f>Celkové!C19</f>
        <v>dnf</v>
      </c>
      <c r="E19" s="135">
        <f t="shared" si="0"/>
        <v>10000</v>
      </c>
      <c r="F19" s="222"/>
      <c r="G19" s="222"/>
      <c r="H19" s="222"/>
      <c r="I19" s="135" t="str">
        <f>IF(C18=0,"",IF(Dvojice!T20="","dnf",Dvojice!T20))</f>
        <v>dnf</v>
      </c>
      <c r="J19" s="135">
        <f t="shared" si="1"/>
        <v>10000</v>
      </c>
      <c r="K19" s="222"/>
      <c r="L19" s="222"/>
      <c r="N19" s="222"/>
      <c r="O19" t="str">
        <f t="shared" si="2"/>
        <v>dnf</v>
      </c>
      <c r="P19">
        <f>CHOOSE($Q$2,SUM(Dvojice!H20:S20),"",AV19)</f>
        <v>0</v>
      </c>
      <c r="Q19" s="222"/>
      <c r="R19" s="222"/>
      <c r="S19" s="222"/>
      <c r="T19" s="136"/>
      <c r="U19" s="222"/>
      <c r="V19" s="222"/>
      <c r="W19" t="str">
        <f>IF(V18=0,"",IF('4x60'!H19="","dnf",'4x60'!H19))</f>
        <v>dnf</v>
      </c>
      <c r="X19" s="135">
        <f t="shared" si="3"/>
        <v>10000</v>
      </c>
      <c r="Y19" s="222"/>
      <c r="Z19" s="222"/>
      <c r="AB19" t="str">
        <f>IF('ZPV Hlídky'!B18="","",'ZPV Hlídky'!B18)</f>
        <v/>
      </c>
      <c r="AC19" t="str">
        <f>IF('ZPV Hlídky'!C18="","",'ZPV Hlídky'!C18)</f>
        <v/>
      </c>
      <c r="AD19" t="str">
        <f t="shared" ref="AD19:AD82" si="15">CONCATENATE(AB19,AC19)</f>
        <v/>
      </c>
      <c r="AE19" s="134" t="str">
        <f>IF('ZPV Hlídky'!D18="","",'ZPV Hlídky'!D18)</f>
        <v/>
      </c>
      <c r="AF19" s="134" t="str">
        <f>IF('ZPV Hlídky'!E18="","",'ZPV Hlídky'!E18)</f>
        <v/>
      </c>
      <c r="AG19" s="134" t="str">
        <f>IF('ZPV Hlídky'!F18="","",'ZPV Hlídky'!F18)</f>
        <v/>
      </c>
      <c r="AH19" s="135" t="str">
        <f>IF('ZPV Hlídky'!M18="","",'ZPV Hlídky'!M18)</f>
        <v/>
      </c>
      <c r="AI19" s="134" t="str">
        <f>IF('ZPV Hlídky'!P18="","",'ZPV Hlídky'!P18)</f>
        <v/>
      </c>
      <c r="AJ19" s="134" t="str">
        <f>IF('ZPV Hlídky'!Q18="","",'ZPV Hlídky'!Q18)</f>
        <v/>
      </c>
      <c r="AK19" s="134" t="str">
        <f t="shared" si="4"/>
        <v/>
      </c>
      <c r="AL19" s="133" t="str">
        <f t="shared" si="5"/>
        <v/>
      </c>
      <c r="AN19" s="222"/>
      <c r="AO19" t="str">
        <f>IF(AN18="","","B")</f>
        <v>B</v>
      </c>
      <c r="AP19" t="str">
        <f>IF(AN18="","",CONCATENATE(AN18,AO19))</f>
        <v>OlbramiceB</v>
      </c>
      <c r="AQ19" s="134" t="str">
        <f t="shared" si="6"/>
        <v/>
      </c>
      <c r="AR19" s="134" t="str">
        <f t="shared" si="7"/>
        <v>dnf</v>
      </c>
      <c r="AS19" s="134">
        <f t="shared" si="8"/>
        <v>0.66666666666666663</v>
      </c>
      <c r="AT19" s="223"/>
      <c r="AU19" s="224"/>
      <c r="AV19" t="str">
        <f t="shared" si="9"/>
        <v/>
      </c>
      <c r="AW19" t="e">
        <f t="shared" si="10"/>
        <v>#VALUE!</v>
      </c>
      <c r="AX19" t="e">
        <f t="shared" si="11"/>
        <v>#VALUE!</v>
      </c>
      <c r="AY19" t="e">
        <f t="shared" si="12"/>
        <v>#VALUE!</v>
      </c>
      <c r="AZ19" t="str">
        <f t="shared" si="13"/>
        <v>dnf</v>
      </c>
    </row>
    <row r="20" spans="2:52" x14ac:dyDescent="0.25">
      <c r="B20" s="222">
        <v>9</v>
      </c>
      <c r="C20" s="222" t="str">
        <f>IF(Celkové!B20=0,"",Celkové!B20)</f>
        <v>Lubojaty</v>
      </c>
      <c r="D20">
        <f>Celkové!C20</f>
        <v>16.170000000000002</v>
      </c>
      <c r="E20" s="135">
        <f t="shared" si="0"/>
        <v>16.170000000000002</v>
      </c>
      <c r="F20" s="222">
        <f>IF(AND(D20="dnf",D21="dnf"),"dnf",IF(OR(AND(D20="dnf",D21="N"),AND(D20="N",D21="dnf")),"N",G20))</f>
        <v>16.170010000000001</v>
      </c>
      <c r="G20" s="222">
        <f>MIN(E20:E21)+MAX(E20:E21)/1000000000</f>
        <v>16.170010000000001</v>
      </c>
      <c r="H20" s="222">
        <f>RANK(G20,G$4:G$63,1)</f>
        <v>4</v>
      </c>
      <c r="I20" s="135">
        <f>IF(C20=0,"",IF(Dvojice!T21="","dnf",Dvojice!T21))</f>
        <v>75.67</v>
      </c>
      <c r="J20" s="135">
        <f t="shared" si="1"/>
        <v>75.67</v>
      </c>
      <c r="K20" s="222">
        <f>MIN(J20:J21)+MAX(J20:J21)/1000000000</f>
        <v>63.790000075670001</v>
      </c>
      <c r="L20" s="222">
        <f>RANK(K20,K$4:K$63,1)</f>
        <v>7</v>
      </c>
      <c r="N20" s="222">
        <f>H20</f>
        <v>4</v>
      </c>
      <c r="O20">
        <f t="shared" si="2"/>
        <v>75.67</v>
      </c>
      <c r="P20">
        <f>CHOOSE($Q$2,SUM(Dvojice!H21:S21),"",AV20)</f>
        <v>10</v>
      </c>
      <c r="Q20" s="222">
        <f>CHOOSE($Q$2,L20,Z20,AU20)</f>
        <v>7</v>
      </c>
      <c r="R20" s="222">
        <f>Q20+N20*1.001</f>
        <v>11.004</v>
      </c>
      <c r="S20" s="222">
        <f>RANK(R20,R$4:R$63,1)</f>
        <v>5</v>
      </c>
      <c r="T20" s="136"/>
      <c r="U20" s="222">
        <v>9</v>
      </c>
      <c r="V20" s="222" t="str">
        <f>Celkové!B20</f>
        <v>Lubojaty</v>
      </c>
      <c r="W20" t="str">
        <f>IF(V20=0,"",IF('4x60'!H20="","dnf",'4x60'!H20))</f>
        <v>dnf</v>
      </c>
      <c r="X20" s="135">
        <f t="shared" si="3"/>
        <v>10000</v>
      </c>
      <c r="Y20" s="222">
        <f>MIN(X20:X21)+MAX(X20:X21)/1000000000</f>
        <v>10000.00001</v>
      </c>
      <c r="Z20" s="222">
        <f>RANK(Y20,Y$4:Y$63,1)</f>
        <v>1</v>
      </c>
      <c r="AB20" t="str">
        <f>IF('ZPV Hlídky'!B19="","",'ZPV Hlídky'!B19)</f>
        <v/>
      </c>
      <c r="AC20" t="str">
        <f>IF('ZPV Hlídky'!C19="","",'ZPV Hlídky'!C19)</f>
        <v/>
      </c>
      <c r="AD20" t="str">
        <f t="shared" si="15"/>
        <v/>
      </c>
      <c r="AE20" s="134" t="str">
        <f>IF('ZPV Hlídky'!D19="","",'ZPV Hlídky'!D19)</f>
        <v/>
      </c>
      <c r="AF20" s="134" t="str">
        <f>IF('ZPV Hlídky'!E19="","",'ZPV Hlídky'!E19)</f>
        <v/>
      </c>
      <c r="AG20" s="134" t="str">
        <f>IF('ZPV Hlídky'!F19="","",'ZPV Hlídky'!F19)</f>
        <v/>
      </c>
      <c r="AH20" s="135" t="str">
        <f>IF('ZPV Hlídky'!M19="","",'ZPV Hlídky'!M19)</f>
        <v/>
      </c>
      <c r="AI20" s="134" t="str">
        <f>IF('ZPV Hlídky'!P19="","",'ZPV Hlídky'!P19)</f>
        <v/>
      </c>
      <c r="AJ20" s="134" t="str">
        <f>IF('ZPV Hlídky'!Q19="","",'ZPV Hlídky'!Q19)</f>
        <v/>
      </c>
      <c r="AK20" s="134" t="str">
        <f t="shared" si="4"/>
        <v/>
      </c>
      <c r="AL20" s="133" t="str">
        <f t="shared" si="5"/>
        <v/>
      </c>
      <c r="AN20" s="222" t="str">
        <f>IF(Celkové!B20="","",Celkové!B20)</f>
        <v>Lubojaty</v>
      </c>
      <c r="AO20" t="str">
        <f>IF(AN20="","","A")</f>
        <v>A</v>
      </c>
      <c r="AP20" t="str">
        <f>IF(AN20="","",CONCATENATE(AN20,AO20))</f>
        <v>LubojatyA</v>
      </c>
      <c r="AQ20" s="134" t="str">
        <f t="shared" si="6"/>
        <v/>
      </c>
      <c r="AR20" s="134" t="str">
        <f t="shared" si="7"/>
        <v>dnf</v>
      </c>
      <c r="AS20" s="134">
        <f t="shared" si="8"/>
        <v>0.66666666666666663</v>
      </c>
      <c r="AT20" s="223">
        <f>MIN(AS20:AS21)</f>
        <v>0.66666666666666663</v>
      </c>
      <c r="AU20" s="224">
        <f>RANK(AT20,AT$4:AT$83,1)</f>
        <v>1</v>
      </c>
      <c r="AV20" t="str">
        <f t="shared" si="9"/>
        <v/>
      </c>
      <c r="AW20" t="e">
        <f t="shared" si="10"/>
        <v>#VALUE!</v>
      </c>
      <c r="AX20" t="e">
        <f t="shared" si="11"/>
        <v>#VALUE!</v>
      </c>
      <c r="AY20" t="e">
        <f t="shared" si="12"/>
        <v>#VALUE!</v>
      </c>
      <c r="AZ20" t="str">
        <f t="shared" si="13"/>
        <v>dnf</v>
      </c>
    </row>
    <row r="21" spans="2:52" x14ac:dyDescent="0.25">
      <c r="B21" s="222"/>
      <c r="C21" s="222"/>
      <c r="D21" t="str">
        <f>Celkové!C21</f>
        <v>dnf</v>
      </c>
      <c r="E21" s="135">
        <f t="shared" si="0"/>
        <v>10000</v>
      </c>
      <c r="F21" s="222"/>
      <c r="G21" s="222"/>
      <c r="H21" s="222"/>
      <c r="I21" s="135">
        <f>IF(C20=0,"",IF(Dvojice!T22="","dnf",Dvojice!T22))</f>
        <v>63.79</v>
      </c>
      <c r="J21" s="135">
        <f t="shared" si="1"/>
        <v>63.79</v>
      </c>
      <c r="K21" s="222"/>
      <c r="L21" s="222"/>
      <c r="N21" s="222"/>
      <c r="O21">
        <f t="shared" si="2"/>
        <v>63.79</v>
      </c>
      <c r="P21">
        <f>CHOOSE($Q$2,SUM(Dvojice!H22:S22),"",AV21)</f>
        <v>0</v>
      </c>
      <c r="Q21" s="222"/>
      <c r="R21" s="222"/>
      <c r="S21" s="222"/>
      <c r="T21" s="136"/>
      <c r="U21" s="222"/>
      <c r="V21" s="222"/>
      <c r="W21" t="str">
        <f>IF(V20=0,"",IF('4x60'!H21="","dnf",'4x60'!H21))</f>
        <v>dnf</v>
      </c>
      <c r="X21" s="135">
        <f t="shared" si="3"/>
        <v>10000</v>
      </c>
      <c r="Y21" s="222"/>
      <c r="Z21" s="222"/>
      <c r="AB21" t="str">
        <f>IF('ZPV Hlídky'!B20="","",'ZPV Hlídky'!B20)</f>
        <v/>
      </c>
      <c r="AC21" t="str">
        <f>IF('ZPV Hlídky'!C20="","",'ZPV Hlídky'!C20)</f>
        <v/>
      </c>
      <c r="AD21" t="str">
        <f t="shared" si="15"/>
        <v/>
      </c>
      <c r="AE21" s="134" t="str">
        <f>IF('ZPV Hlídky'!D20="","",'ZPV Hlídky'!D20)</f>
        <v/>
      </c>
      <c r="AF21" s="134" t="str">
        <f>IF('ZPV Hlídky'!E20="","",'ZPV Hlídky'!E20)</f>
        <v/>
      </c>
      <c r="AG21" s="134" t="str">
        <f>IF('ZPV Hlídky'!F20="","",'ZPV Hlídky'!F20)</f>
        <v/>
      </c>
      <c r="AH21" s="135" t="str">
        <f>IF('ZPV Hlídky'!M20="","",'ZPV Hlídky'!M20)</f>
        <v/>
      </c>
      <c r="AI21" s="134" t="str">
        <f>IF('ZPV Hlídky'!P20="","",'ZPV Hlídky'!P20)</f>
        <v/>
      </c>
      <c r="AJ21" s="134" t="str">
        <f>IF('ZPV Hlídky'!Q20="","",'ZPV Hlídky'!Q20)</f>
        <v/>
      </c>
      <c r="AK21" s="134" t="str">
        <f t="shared" si="4"/>
        <v/>
      </c>
      <c r="AL21" s="133" t="str">
        <f t="shared" si="5"/>
        <v/>
      </c>
      <c r="AN21" s="222"/>
      <c r="AO21" t="str">
        <f>IF(AN20="","","B")</f>
        <v>B</v>
      </c>
      <c r="AP21" t="str">
        <f>IF(AN20="","",CONCATENATE(AN20,AO21))</f>
        <v>LubojatyB</v>
      </c>
      <c r="AQ21" s="134" t="str">
        <f t="shared" si="6"/>
        <v/>
      </c>
      <c r="AR21" s="134" t="str">
        <f t="shared" si="7"/>
        <v>dnf</v>
      </c>
      <c r="AS21" s="134">
        <f t="shared" si="8"/>
        <v>0.66666666666666663</v>
      </c>
      <c r="AT21" s="223"/>
      <c r="AU21" s="224"/>
      <c r="AV21" t="str">
        <f t="shared" si="9"/>
        <v/>
      </c>
      <c r="AW21" t="e">
        <f t="shared" si="10"/>
        <v>#VALUE!</v>
      </c>
      <c r="AX21" t="e">
        <f t="shared" si="11"/>
        <v>#VALUE!</v>
      </c>
      <c r="AY21" t="e">
        <f t="shared" si="12"/>
        <v>#VALUE!</v>
      </c>
      <c r="AZ21" t="str">
        <f t="shared" si="13"/>
        <v>dnf</v>
      </c>
    </row>
    <row r="22" spans="2:52" x14ac:dyDescent="0.25">
      <c r="B22" s="222">
        <v>10</v>
      </c>
      <c r="C22" s="222" t="str">
        <f>IF(Celkové!B22=0,"",Celkové!B22)</f>
        <v>Slatina</v>
      </c>
      <c r="D22">
        <f>Celkové!C22</f>
        <v>18.61</v>
      </c>
      <c r="E22" s="135">
        <f t="shared" si="0"/>
        <v>18.61</v>
      </c>
      <c r="F22" s="222">
        <f>IF(AND(D22="dnf",D23="dnf"),"dnf",IF(OR(AND(D22="dnf",D23="N"),AND(D22="N",D23="dnf")),"N",G22))</f>
        <v>18.610009999999999</v>
      </c>
      <c r="G22" s="222">
        <f>MIN(E22:E23)+MAX(E22:E23)/1000000000</f>
        <v>18.610009999999999</v>
      </c>
      <c r="H22" s="222">
        <f>RANK(G22,G$4:G$63,1)</f>
        <v>6</v>
      </c>
      <c r="I22" s="135">
        <f>IF(C22=0,"",IF(Dvojice!T23="","dnf",Dvojice!T23))</f>
        <v>90.34</v>
      </c>
      <c r="J22" s="135">
        <f t="shared" si="1"/>
        <v>90.34</v>
      </c>
      <c r="K22" s="222">
        <f>MIN(J22:J23)+MAX(J22:J23)/1000000000</f>
        <v>90.340010000000007</v>
      </c>
      <c r="L22" s="222">
        <f>RANK(K22,K$4:K$63,1)</f>
        <v>13</v>
      </c>
      <c r="N22" s="222">
        <f>H22</f>
        <v>6</v>
      </c>
      <c r="O22">
        <f t="shared" si="2"/>
        <v>90.34</v>
      </c>
      <c r="P22">
        <f>CHOOSE($Q$2,SUM(Dvojice!H23:S23),"",AV22)</f>
        <v>10</v>
      </c>
      <c r="Q22" s="222">
        <f>CHOOSE($Q$2,L22,Z22,AU22)</f>
        <v>13</v>
      </c>
      <c r="R22" s="222">
        <f>Q22+N22*1.001</f>
        <v>19.006</v>
      </c>
      <c r="S22" s="222">
        <f>RANK(R22,R$4:R$63,1)</f>
        <v>11</v>
      </c>
      <c r="T22" s="136"/>
      <c r="U22" s="222">
        <v>10</v>
      </c>
      <c r="V22" s="222" t="str">
        <f>Celkové!B22</f>
        <v>Slatina</v>
      </c>
      <c r="W22" t="str">
        <f>IF(V22=0,"",IF('4x60'!H22="","dnf",'4x60'!H22))</f>
        <v>dnf</v>
      </c>
      <c r="X22" s="135">
        <f t="shared" si="3"/>
        <v>10000</v>
      </c>
      <c r="Y22" s="222">
        <f t="shared" ref="Y22:Y82" si="16">MIN(X22:X23)+MAX(X22:X23)/1000000000</f>
        <v>10000.00001</v>
      </c>
      <c r="Z22" s="222">
        <f t="shared" ref="Z22:Z82" si="17">RANK(Y22,Y$4:Y$63,1)</f>
        <v>1</v>
      </c>
      <c r="AB22" t="str">
        <f>IF('ZPV Hlídky'!B21="","",'ZPV Hlídky'!B21)</f>
        <v/>
      </c>
      <c r="AC22" t="str">
        <f>IF('ZPV Hlídky'!C21="","",'ZPV Hlídky'!C21)</f>
        <v/>
      </c>
      <c r="AD22" t="str">
        <f t="shared" si="15"/>
        <v/>
      </c>
      <c r="AE22" s="134" t="str">
        <f>IF('ZPV Hlídky'!D21="","",'ZPV Hlídky'!D21)</f>
        <v/>
      </c>
      <c r="AF22" s="134" t="str">
        <f>IF('ZPV Hlídky'!E21="","",'ZPV Hlídky'!E21)</f>
        <v/>
      </c>
      <c r="AG22" s="134" t="str">
        <f>IF('ZPV Hlídky'!F21="","",'ZPV Hlídky'!F21)</f>
        <v/>
      </c>
      <c r="AH22" s="135" t="str">
        <f>IF('ZPV Hlídky'!M21="","",'ZPV Hlídky'!M21)</f>
        <v/>
      </c>
      <c r="AI22" s="134" t="str">
        <f>IF('ZPV Hlídky'!P21="","",'ZPV Hlídky'!P21)</f>
        <v/>
      </c>
      <c r="AJ22" s="134" t="str">
        <f>IF('ZPV Hlídky'!Q21="","",'ZPV Hlídky'!Q21)</f>
        <v/>
      </c>
      <c r="AK22" s="134" t="str">
        <f t="shared" si="4"/>
        <v/>
      </c>
      <c r="AL22" s="133" t="str">
        <f t="shared" si="5"/>
        <v/>
      </c>
      <c r="AN22" s="222" t="str">
        <f>IF(Celkové!B22="","",Celkové!B22)</f>
        <v>Slatina</v>
      </c>
      <c r="AO22" t="str">
        <f>IF(AN22="","","A")</f>
        <v>A</v>
      </c>
      <c r="AP22" t="str">
        <f>IF(AN22="","",CONCATENATE(AN22,AO22))</f>
        <v>SlatinaA</v>
      </c>
      <c r="AQ22" s="134" t="str">
        <f t="shared" si="6"/>
        <v/>
      </c>
      <c r="AR22" s="134" t="str">
        <f t="shared" si="7"/>
        <v>dnf</v>
      </c>
      <c r="AS22" s="134">
        <f t="shared" si="8"/>
        <v>0.66666666666666663</v>
      </c>
      <c r="AT22" s="223">
        <f>MIN(AS22:AS23)</f>
        <v>0.66666666666666663</v>
      </c>
      <c r="AU22" s="224">
        <f>RANK(AT22,AT$4:AT$83,1)</f>
        <v>1</v>
      </c>
      <c r="AV22" t="str">
        <f t="shared" si="9"/>
        <v/>
      </c>
      <c r="AW22" t="e">
        <f t="shared" si="10"/>
        <v>#VALUE!</v>
      </c>
      <c r="AX22" t="e">
        <f t="shared" si="11"/>
        <v>#VALUE!</v>
      </c>
      <c r="AY22" t="e">
        <f t="shared" si="12"/>
        <v>#VALUE!</v>
      </c>
      <c r="AZ22" t="str">
        <f t="shared" si="13"/>
        <v>dnf</v>
      </c>
    </row>
    <row r="23" spans="2:52" x14ac:dyDescent="0.25">
      <c r="B23" s="222"/>
      <c r="C23" s="222"/>
      <c r="D23" t="str">
        <f>Celkové!C23</f>
        <v>dnf</v>
      </c>
      <c r="E23" s="135">
        <f t="shared" si="0"/>
        <v>10000</v>
      </c>
      <c r="F23" s="222"/>
      <c r="G23" s="222"/>
      <c r="H23" s="222"/>
      <c r="I23" s="135" t="str">
        <f>IF(C22=0,"",IF(Dvojice!T24="","dnf",Dvojice!T24))</f>
        <v>dnf</v>
      </c>
      <c r="J23" s="135">
        <f t="shared" si="1"/>
        <v>10000</v>
      </c>
      <c r="K23" s="222"/>
      <c r="L23" s="222"/>
      <c r="N23" s="222"/>
      <c r="O23" t="str">
        <f t="shared" si="2"/>
        <v>dnf</v>
      </c>
      <c r="P23">
        <f>CHOOSE($Q$2,SUM(Dvojice!H24:S24),"",AV23)</f>
        <v>0</v>
      </c>
      <c r="Q23" s="222"/>
      <c r="R23" s="222"/>
      <c r="S23" s="222"/>
      <c r="T23" s="136"/>
      <c r="U23" s="222"/>
      <c r="V23" s="222"/>
      <c r="W23" t="str">
        <f>IF(V22=0,"",IF('4x60'!H23="","dnf",'4x60'!H23))</f>
        <v>dnf</v>
      </c>
      <c r="X23" s="135">
        <f t="shared" si="3"/>
        <v>10000</v>
      </c>
      <c r="Y23" s="222"/>
      <c r="Z23" s="222"/>
      <c r="AB23" t="str">
        <f>IF('ZPV Hlídky'!B22="","",'ZPV Hlídky'!B22)</f>
        <v/>
      </c>
      <c r="AC23" t="str">
        <f>IF('ZPV Hlídky'!C22="","",'ZPV Hlídky'!C22)</f>
        <v/>
      </c>
      <c r="AD23" t="str">
        <f t="shared" si="15"/>
        <v/>
      </c>
      <c r="AE23" s="134" t="str">
        <f>IF('ZPV Hlídky'!D22="","",'ZPV Hlídky'!D22)</f>
        <v/>
      </c>
      <c r="AF23" s="134" t="str">
        <f>IF('ZPV Hlídky'!E22="","",'ZPV Hlídky'!E22)</f>
        <v/>
      </c>
      <c r="AG23" s="134" t="str">
        <f>IF('ZPV Hlídky'!F22="","",'ZPV Hlídky'!F22)</f>
        <v/>
      </c>
      <c r="AH23" s="135" t="str">
        <f>IF('ZPV Hlídky'!M22="","",'ZPV Hlídky'!M22)</f>
        <v/>
      </c>
      <c r="AI23" s="134" t="str">
        <f>IF('ZPV Hlídky'!P22="","",'ZPV Hlídky'!P22)</f>
        <v/>
      </c>
      <c r="AJ23" s="134" t="str">
        <f>IF('ZPV Hlídky'!Q22="","",'ZPV Hlídky'!Q22)</f>
        <v/>
      </c>
      <c r="AK23" s="134" t="str">
        <f t="shared" si="4"/>
        <v/>
      </c>
      <c r="AL23" s="133" t="str">
        <f t="shared" si="5"/>
        <v/>
      </c>
      <c r="AN23" s="222"/>
      <c r="AO23" t="str">
        <f>IF(AN22="","","B")</f>
        <v>B</v>
      </c>
      <c r="AP23" t="str">
        <f>IF(AN22="","",CONCATENATE(AN22,AO23))</f>
        <v>SlatinaB</v>
      </c>
      <c r="AQ23" s="134" t="str">
        <f t="shared" si="6"/>
        <v/>
      </c>
      <c r="AR23" s="134" t="str">
        <f t="shared" si="7"/>
        <v>dnf</v>
      </c>
      <c r="AS23" s="134">
        <f t="shared" si="8"/>
        <v>0.66666666666666663</v>
      </c>
      <c r="AT23" s="223"/>
      <c r="AU23" s="224"/>
      <c r="AV23" t="str">
        <f t="shared" si="9"/>
        <v/>
      </c>
      <c r="AW23" t="e">
        <f t="shared" si="10"/>
        <v>#VALUE!</v>
      </c>
      <c r="AX23" t="e">
        <f t="shared" si="11"/>
        <v>#VALUE!</v>
      </c>
      <c r="AY23" t="e">
        <f t="shared" si="12"/>
        <v>#VALUE!</v>
      </c>
      <c r="AZ23" t="str">
        <f t="shared" si="13"/>
        <v>dnf</v>
      </c>
    </row>
    <row r="24" spans="2:52" x14ac:dyDescent="0.25">
      <c r="B24" s="222">
        <v>11</v>
      </c>
      <c r="C24" s="222" t="str">
        <f>IF(Celkové!B24=0,"",Celkové!B24)</f>
        <v>Hájov</v>
      </c>
      <c r="D24">
        <f>Celkové!C24</f>
        <v>21.02</v>
      </c>
      <c r="E24" s="135">
        <f t="shared" si="0"/>
        <v>21.02</v>
      </c>
      <c r="F24" s="222">
        <f>IF(AND(D24="dnf",D25="dnf"),"dnf",IF(OR(AND(D24="dnf",D25="N"),AND(D24="N",D25="dnf")),"N",G24))</f>
        <v>21.020009999999999</v>
      </c>
      <c r="G24" s="222">
        <f>MIN(E24:E25)+MAX(E24:E25)/1000000000</f>
        <v>21.020009999999999</v>
      </c>
      <c r="H24" s="222">
        <f>RANK(G24,G$4:G$63,1)</f>
        <v>7</v>
      </c>
      <c r="I24" s="135">
        <f>IF(C24=0,"",IF(Dvojice!T25="","dnf",Dvojice!T25))</f>
        <v>53.69</v>
      </c>
      <c r="J24" s="135">
        <f t="shared" si="1"/>
        <v>53.69</v>
      </c>
      <c r="K24" s="222">
        <f>MIN(J24:J25)+MAX(J24:J25)/1000000000</f>
        <v>53.690010000000001</v>
      </c>
      <c r="L24" s="222">
        <f>RANK(K24,K$4:K$63,1)</f>
        <v>2</v>
      </c>
      <c r="N24" s="222">
        <f>H24</f>
        <v>7</v>
      </c>
      <c r="O24">
        <f t="shared" si="2"/>
        <v>53.69</v>
      </c>
      <c r="P24">
        <f>CHOOSE($Q$2,SUM(Dvojice!H25:S25),"",AV24)</f>
        <v>0</v>
      </c>
      <c r="Q24" s="222">
        <f>CHOOSE($Q$2,L24,Z24,AU24)</f>
        <v>2</v>
      </c>
      <c r="R24" s="222">
        <f>Q24+N24*1.001</f>
        <v>9.0069999999999997</v>
      </c>
      <c r="S24" s="222">
        <f>RANK(R24,R$4:R$63,1)</f>
        <v>4</v>
      </c>
      <c r="T24" s="136"/>
      <c r="U24" s="222">
        <v>11</v>
      </c>
      <c r="V24" s="222" t="str">
        <f>Celkové!B24</f>
        <v>Hájov</v>
      </c>
      <c r="W24" t="str">
        <f>IF(V24=0,"",IF('4x60'!H24="","dnf",'4x60'!H24))</f>
        <v>dnf</v>
      </c>
      <c r="X24" s="135">
        <f t="shared" si="3"/>
        <v>10000</v>
      </c>
      <c r="Y24" s="222">
        <f t="shared" si="16"/>
        <v>10000.00001</v>
      </c>
      <c r="Z24" s="222">
        <f t="shared" si="17"/>
        <v>1</v>
      </c>
      <c r="AB24" t="str">
        <f>IF('ZPV Hlídky'!B23="","",'ZPV Hlídky'!B23)</f>
        <v/>
      </c>
      <c r="AC24" t="str">
        <f>IF('ZPV Hlídky'!C23="","",'ZPV Hlídky'!C23)</f>
        <v/>
      </c>
      <c r="AD24" t="str">
        <f t="shared" si="15"/>
        <v/>
      </c>
      <c r="AE24" s="134" t="str">
        <f>IF('ZPV Hlídky'!D23="","",'ZPV Hlídky'!D23)</f>
        <v/>
      </c>
      <c r="AF24" s="134" t="str">
        <f>IF('ZPV Hlídky'!E23="","",'ZPV Hlídky'!E23)</f>
        <v/>
      </c>
      <c r="AG24" s="134" t="str">
        <f>IF('ZPV Hlídky'!F23="","",'ZPV Hlídky'!F23)</f>
        <v/>
      </c>
      <c r="AH24" s="135" t="str">
        <f>IF('ZPV Hlídky'!M23="","",'ZPV Hlídky'!M23)</f>
        <v/>
      </c>
      <c r="AI24" s="134" t="str">
        <f>IF('ZPV Hlídky'!P23="","",'ZPV Hlídky'!P23)</f>
        <v/>
      </c>
      <c r="AJ24" s="134" t="str">
        <f>IF('ZPV Hlídky'!Q23="","",'ZPV Hlídky'!Q23)</f>
        <v/>
      </c>
      <c r="AK24" s="134" t="str">
        <f t="shared" si="4"/>
        <v/>
      </c>
      <c r="AL24" s="133" t="str">
        <f t="shared" si="5"/>
        <v/>
      </c>
      <c r="AN24" s="222" t="str">
        <f>IF(Celkové!B24="","",Celkové!B24)</f>
        <v>Hájov</v>
      </c>
      <c r="AO24" t="str">
        <f>IF(AN24="","","A")</f>
        <v>A</v>
      </c>
      <c r="AP24" t="str">
        <f>IF(AN24="","",CONCATENATE(AN24,AO24))</f>
        <v>HájovA</v>
      </c>
      <c r="AQ24" s="134" t="str">
        <f t="shared" si="6"/>
        <v/>
      </c>
      <c r="AR24" s="134" t="str">
        <f t="shared" si="7"/>
        <v>dnf</v>
      </c>
      <c r="AS24" s="134">
        <f t="shared" si="8"/>
        <v>0.66666666666666663</v>
      </c>
      <c r="AT24" s="223">
        <f>MIN(AS24:AS25)</f>
        <v>0.66666666666666663</v>
      </c>
      <c r="AU24" s="224">
        <f>RANK(AT24,AT$4:AT$83,1)</f>
        <v>1</v>
      </c>
      <c r="AV24" t="str">
        <f t="shared" si="9"/>
        <v/>
      </c>
      <c r="AW24" t="e">
        <f t="shared" si="10"/>
        <v>#VALUE!</v>
      </c>
      <c r="AX24" t="e">
        <f t="shared" si="11"/>
        <v>#VALUE!</v>
      </c>
      <c r="AY24" t="e">
        <f t="shared" si="12"/>
        <v>#VALUE!</v>
      </c>
      <c r="AZ24" t="str">
        <f t="shared" si="13"/>
        <v>dnf</v>
      </c>
    </row>
    <row r="25" spans="2:52" x14ac:dyDescent="0.25">
      <c r="B25" s="222"/>
      <c r="C25" s="222"/>
      <c r="D25" t="str">
        <f>Celkové!C25</f>
        <v>dnf</v>
      </c>
      <c r="E25" s="135">
        <f t="shared" si="0"/>
        <v>10000</v>
      </c>
      <c r="F25" s="222"/>
      <c r="G25" s="222"/>
      <c r="H25" s="222"/>
      <c r="I25" s="135" t="str">
        <f>IF(C24=0,"",IF(Dvojice!T26="","dnf",Dvojice!T26))</f>
        <v>dnf</v>
      </c>
      <c r="J25" s="135">
        <f t="shared" si="1"/>
        <v>10000</v>
      </c>
      <c r="K25" s="222"/>
      <c r="L25" s="222"/>
      <c r="N25" s="222"/>
      <c r="O25" t="str">
        <f t="shared" si="2"/>
        <v>dnf</v>
      </c>
      <c r="P25">
        <f>CHOOSE($Q$2,SUM(Dvojice!H26:S26),"",AV25)</f>
        <v>0</v>
      </c>
      <c r="Q25" s="222"/>
      <c r="R25" s="222"/>
      <c r="S25" s="222"/>
      <c r="T25" s="136"/>
      <c r="U25" s="222"/>
      <c r="V25" s="222"/>
      <c r="W25" t="str">
        <f>IF(V24=0,"",IF('4x60'!H25="","dnf",'4x60'!H25))</f>
        <v>dnf</v>
      </c>
      <c r="X25" s="135">
        <f t="shared" si="3"/>
        <v>10000</v>
      </c>
      <c r="Y25" s="222"/>
      <c r="Z25" s="222"/>
      <c r="AB25" t="str">
        <f>IF('ZPV Hlídky'!B24="","",'ZPV Hlídky'!B24)</f>
        <v/>
      </c>
      <c r="AC25" t="str">
        <f>IF('ZPV Hlídky'!C24="","",'ZPV Hlídky'!C24)</f>
        <v/>
      </c>
      <c r="AD25" t="str">
        <f t="shared" si="15"/>
        <v/>
      </c>
      <c r="AE25" s="134" t="str">
        <f>IF('ZPV Hlídky'!D24="","",'ZPV Hlídky'!D24)</f>
        <v/>
      </c>
      <c r="AF25" s="134" t="str">
        <f>IF('ZPV Hlídky'!E24="","",'ZPV Hlídky'!E24)</f>
        <v/>
      </c>
      <c r="AG25" s="134" t="str">
        <f>IF('ZPV Hlídky'!F24="","",'ZPV Hlídky'!F24)</f>
        <v/>
      </c>
      <c r="AH25" s="135" t="str">
        <f>IF('ZPV Hlídky'!M24="","",'ZPV Hlídky'!M24)</f>
        <v/>
      </c>
      <c r="AI25" s="134" t="str">
        <f>IF('ZPV Hlídky'!P24="","",'ZPV Hlídky'!P24)</f>
        <v/>
      </c>
      <c r="AJ25" s="134" t="str">
        <f>IF('ZPV Hlídky'!Q24="","",'ZPV Hlídky'!Q24)</f>
        <v/>
      </c>
      <c r="AK25" s="134" t="str">
        <f t="shared" si="4"/>
        <v/>
      </c>
      <c r="AL25" s="133" t="str">
        <f t="shared" si="5"/>
        <v/>
      </c>
      <c r="AN25" s="222"/>
      <c r="AO25" t="str">
        <f>IF(AN24="","","B")</f>
        <v>B</v>
      </c>
      <c r="AP25" t="str">
        <f>IF(AN24="","",CONCATENATE(AN24,AO25))</f>
        <v>HájovB</v>
      </c>
      <c r="AQ25" s="134" t="str">
        <f t="shared" si="6"/>
        <v/>
      </c>
      <c r="AR25" s="134" t="str">
        <f t="shared" si="7"/>
        <v>dnf</v>
      </c>
      <c r="AS25" s="134">
        <f t="shared" si="8"/>
        <v>0.66666666666666663</v>
      </c>
      <c r="AT25" s="223"/>
      <c r="AU25" s="224"/>
      <c r="AV25" t="str">
        <f t="shared" si="9"/>
        <v/>
      </c>
      <c r="AW25" t="e">
        <f t="shared" si="10"/>
        <v>#VALUE!</v>
      </c>
      <c r="AX25" t="e">
        <f t="shared" si="11"/>
        <v>#VALUE!</v>
      </c>
      <c r="AY25" t="e">
        <f t="shared" si="12"/>
        <v>#VALUE!</v>
      </c>
      <c r="AZ25" t="str">
        <f t="shared" si="13"/>
        <v>dnf</v>
      </c>
    </row>
    <row r="26" spans="2:52" x14ac:dyDescent="0.25">
      <c r="B26" s="222">
        <v>12</v>
      </c>
      <c r="C26" s="222" t="str">
        <f>IF(Celkové!B26=0,"",Celkové!B26)</f>
        <v>Suchdol n.O.</v>
      </c>
      <c r="D26">
        <f>Celkové!C26</f>
        <v>30.6</v>
      </c>
      <c r="E26" s="135">
        <f t="shared" si="0"/>
        <v>30.6</v>
      </c>
      <c r="F26" s="222">
        <f>IF(AND(D26="dnf",D27="dnf"),"dnf",IF(OR(AND(D26="dnf",D27="N"),AND(D26="N",D27="dnf")),"N",G26))</f>
        <v>30.600010000000001</v>
      </c>
      <c r="G26" s="222">
        <f>MIN(E26:E27)+MAX(E26:E27)/1000000000</f>
        <v>30.600010000000001</v>
      </c>
      <c r="H26" s="222">
        <f>RANK(G26,G$4:G$63,1)</f>
        <v>10</v>
      </c>
      <c r="I26" s="135">
        <f>IF(C26=0,"",IF(Dvojice!T27="","dnf",Dvojice!T27))</f>
        <v>81.13</v>
      </c>
      <c r="J26" s="135">
        <f t="shared" si="1"/>
        <v>81.13</v>
      </c>
      <c r="K26" s="222">
        <f>MIN(J26:J27)+MAX(J26:J27)/1000000000</f>
        <v>81.130000108760001</v>
      </c>
      <c r="L26" s="222">
        <f>RANK(K26,K$4:K$63,1)</f>
        <v>11</v>
      </c>
      <c r="N26" s="222">
        <f>H26</f>
        <v>10</v>
      </c>
      <c r="O26">
        <f t="shared" si="2"/>
        <v>81.13</v>
      </c>
      <c r="P26">
        <f>CHOOSE($Q$2,SUM(Dvojice!H27:S27),"",AV26)</f>
        <v>0</v>
      </c>
      <c r="Q26" s="222">
        <f>CHOOSE($Q$2,L26,Z26,AU26)</f>
        <v>11</v>
      </c>
      <c r="R26" s="222">
        <f>Q26+N26*1.001</f>
        <v>21.009999999999998</v>
      </c>
      <c r="S26" s="222">
        <f>RANK(R26,R$4:R$63,1)</f>
        <v>12</v>
      </c>
      <c r="T26" s="136"/>
      <c r="U26" s="222">
        <v>12</v>
      </c>
      <c r="V26" s="222" t="str">
        <f>Celkové!B26</f>
        <v>Suchdol n.O.</v>
      </c>
      <c r="W26" t="str">
        <f>IF(V26=0,"",IF('4x60'!H26="","dnf",'4x60'!H26))</f>
        <v>dnf</v>
      </c>
      <c r="X26" s="135">
        <f t="shared" si="3"/>
        <v>10000</v>
      </c>
      <c r="Y26" s="222">
        <f t="shared" si="16"/>
        <v>10000.00001</v>
      </c>
      <c r="Z26" s="222">
        <f t="shared" si="17"/>
        <v>1</v>
      </c>
      <c r="AB26" t="str">
        <f>IF('ZPV Hlídky'!B25="","",'ZPV Hlídky'!B25)</f>
        <v/>
      </c>
      <c r="AC26" t="str">
        <f>IF('ZPV Hlídky'!C25="","",'ZPV Hlídky'!C25)</f>
        <v/>
      </c>
      <c r="AD26" t="str">
        <f t="shared" si="15"/>
        <v/>
      </c>
      <c r="AE26" s="134" t="str">
        <f>IF('ZPV Hlídky'!D25="","",'ZPV Hlídky'!D25)</f>
        <v/>
      </c>
      <c r="AF26" s="134" t="str">
        <f>IF('ZPV Hlídky'!E25="","",'ZPV Hlídky'!E25)</f>
        <v/>
      </c>
      <c r="AG26" s="134" t="str">
        <f>IF('ZPV Hlídky'!F25="","",'ZPV Hlídky'!F25)</f>
        <v/>
      </c>
      <c r="AH26" s="135" t="str">
        <f>IF('ZPV Hlídky'!M25="","",'ZPV Hlídky'!M25)</f>
        <v/>
      </c>
      <c r="AI26" s="134" t="str">
        <f>IF('ZPV Hlídky'!P25="","",'ZPV Hlídky'!P25)</f>
        <v/>
      </c>
      <c r="AJ26" s="134" t="str">
        <f>IF('ZPV Hlídky'!Q25="","",'ZPV Hlídky'!Q25)</f>
        <v/>
      </c>
      <c r="AK26" s="134" t="str">
        <f t="shared" si="4"/>
        <v/>
      </c>
      <c r="AL26" s="133" t="str">
        <f t="shared" si="5"/>
        <v/>
      </c>
      <c r="AN26" s="222" t="str">
        <f>IF(Celkové!B26="","",Celkové!B26)</f>
        <v>Suchdol n.O.</v>
      </c>
      <c r="AO26" t="str">
        <f>IF(AN26="","","A")</f>
        <v>A</v>
      </c>
      <c r="AP26" t="str">
        <f>IF(AN26="","",CONCATENATE(AN26,AO26))</f>
        <v>Suchdol n.O.A</v>
      </c>
      <c r="AQ26" s="134" t="str">
        <f t="shared" si="6"/>
        <v/>
      </c>
      <c r="AR26" s="134" t="str">
        <f t="shared" si="7"/>
        <v>dnf</v>
      </c>
      <c r="AS26" s="134">
        <f t="shared" si="8"/>
        <v>0.66666666666666663</v>
      </c>
      <c r="AT26" s="223">
        <f>MIN(AS26:AS27)</f>
        <v>0.66666666666666663</v>
      </c>
      <c r="AU26" s="224">
        <f>RANK(AT26,AT$4:AT$83,1)</f>
        <v>1</v>
      </c>
      <c r="AV26" t="str">
        <f t="shared" si="9"/>
        <v/>
      </c>
      <c r="AW26" t="e">
        <f t="shared" si="10"/>
        <v>#VALUE!</v>
      </c>
      <c r="AX26" t="e">
        <f t="shared" si="11"/>
        <v>#VALUE!</v>
      </c>
      <c r="AY26" t="e">
        <f t="shared" si="12"/>
        <v>#VALUE!</v>
      </c>
      <c r="AZ26" t="str">
        <f t="shared" si="13"/>
        <v>dnf</v>
      </c>
    </row>
    <row r="27" spans="2:52" x14ac:dyDescent="0.25">
      <c r="B27" s="222"/>
      <c r="C27" s="222"/>
      <c r="D27" t="str">
        <f>Celkové!C27</f>
        <v>dnf</v>
      </c>
      <c r="E27" s="135">
        <f t="shared" si="0"/>
        <v>10000</v>
      </c>
      <c r="F27" s="222"/>
      <c r="G27" s="222"/>
      <c r="H27" s="222"/>
      <c r="I27" s="135">
        <f>IF(C26=0,"",IF(Dvojice!T28="","dnf",Dvojice!T28))</f>
        <v>108.76</v>
      </c>
      <c r="J27" s="135">
        <f t="shared" si="1"/>
        <v>108.76</v>
      </c>
      <c r="K27" s="222"/>
      <c r="L27" s="222"/>
      <c r="N27" s="222"/>
      <c r="O27">
        <f t="shared" si="2"/>
        <v>108.76</v>
      </c>
      <c r="P27">
        <f>CHOOSE($Q$2,SUM(Dvojice!H28:S28),"",AV27)</f>
        <v>10</v>
      </c>
      <c r="Q27" s="222"/>
      <c r="R27" s="222"/>
      <c r="S27" s="222"/>
      <c r="T27" s="136"/>
      <c r="U27" s="222"/>
      <c r="V27" s="222"/>
      <c r="W27" t="str">
        <f>IF(V26=0,"",IF('4x60'!H27="","dnf",'4x60'!H27))</f>
        <v>dnf</v>
      </c>
      <c r="X27" s="135">
        <f t="shared" si="3"/>
        <v>10000</v>
      </c>
      <c r="Y27" s="222"/>
      <c r="Z27" s="222"/>
      <c r="AB27" t="str">
        <f>IF('ZPV Hlídky'!B26="","",'ZPV Hlídky'!B26)</f>
        <v/>
      </c>
      <c r="AC27" t="str">
        <f>IF('ZPV Hlídky'!C26="","",'ZPV Hlídky'!C26)</f>
        <v/>
      </c>
      <c r="AD27" t="str">
        <f t="shared" si="15"/>
        <v/>
      </c>
      <c r="AE27" s="134" t="str">
        <f>IF('ZPV Hlídky'!D26="","",'ZPV Hlídky'!D26)</f>
        <v/>
      </c>
      <c r="AF27" s="134" t="str">
        <f>IF('ZPV Hlídky'!E26="","",'ZPV Hlídky'!E26)</f>
        <v/>
      </c>
      <c r="AG27" s="134" t="str">
        <f>IF('ZPV Hlídky'!F26="","",'ZPV Hlídky'!F26)</f>
        <v/>
      </c>
      <c r="AH27" s="135" t="str">
        <f>IF('ZPV Hlídky'!M26="","",'ZPV Hlídky'!M26)</f>
        <v/>
      </c>
      <c r="AI27" s="134" t="str">
        <f>IF('ZPV Hlídky'!P26="","",'ZPV Hlídky'!P26)</f>
        <v/>
      </c>
      <c r="AJ27" s="134" t="str">
        <f>IF('ZPV Hlídky'!Q26="","",'ZPV Hlídky'!Q26)</f>
        <v/>
      </c>
      <c r="AK27" s="134" t="str">
        <f t="shared" si="4"/>
        <v/>
      </c>
      <c r="AL27" s="133" t="str">
        <f t="shared" si="5"/>
        <v/>
      </c>
      <c r="AN27" s="222"/>
      <c r="AO27" t="str">
        <f>IF(AN26="","","B")</f>
        <v>B</v>
      </c>
      <c r="AP27" t="str">
        <f>IF(AN26="","",CONCATENATE(AN26,AO27))</f>
        <v>Suchdol n.O.B</v>
      </c>
      <c r="AQ27" s="134" t="str">
        <f t="shared" si="6"/>
        <v/>
      </c>
      <c r="AR27" s="134" t="str">
        <f t="shared" si="7"/>
        <v>dnf</v>
      </c>
      <c r="AS27" s="134">
        <f t="shared" si="8"/>
        <v>0.66666666666666663</v>
      </c>
      <c r="AT27" s="223"/>
      <c r="AU27" s="224"/>
      <c r="AV27" t="str">
        <f t="shared" si="9"/>
        <v/>
      </c>
      <c r="AW27" t="e">
        <f t="shared" si="10"/>
        <v>#VALUE!</v>
      </c>
      <c r="AX27" t="e">
        <f t="shared" si="11"/>
        <v>#VALUE!</v>
      </c>
      <c r="AY27" t="e">
        <f t="shared" si="12"/>
        <v>#VALUE!</v>
      </c>
      <c r="AZ27" t="str">
        <f t="shared" si="13"/>
        <v>dnf</v>
      </c>
    </row>
    <row r="28" spans="2:52" x14ac:dyDescent="0.25">
      <c r="B28" s="222">
        <v>13</v>
      </c>
      <c r="C28" s="222" t="str">
        <f>IF(Celkové!B28=0,"",Celkové!B28)</f>
        <v>Tísek</v>
      </c>
      <c r="D28">
        <f>Celkové!C28</f>
        <v>15.65</v>
      </c>
      <c r="E28" s="135">
        <f t="shared" si="0"/>
        <v>15.65</v>
      </c>
      <c r="F28" s="222">
        <f>IF(AND(D28="dnf",D29="dnf"),"dnf",IF(OR(AND(D28="dnf",D29="N"),AND(D28="N",D29="dnf")),"N",G28))</f>
        <v>15.65001</v>
      </c>
      <c r="G28" s="222">
        <f>MIN(E28:E29)+MAX(E28:E29)/1000000000</f>
        <v>15.65001</v>
      </c>
      <c r="H28" s="222">
        <f>RANK(G28,G$4:G$63,1)</f>
        <v>3</v>
      </c>
      <c r="I28" s="135">
        <f>IF(C28=0,"",IF(Dvojice!T29="","dnf",Dvojice!T29))</f>
        <v>60.25</v>
      </c>
      <c r="J28" s="135">
        <f t="shared" si="1"/>
        <v>60.25</v>
      </c>
      <c r="K28" s="222">
        <f>MIN(J28:J29)+MAX(J28:J29)/1000000000</f>
        <v>51.500000060250002</v>
      </c>
      <c r="L28" s="222">
        <f>RANK(K28,K$4:K$63,1)</f>
        <v>1</v>
      </c>
      <c r="N28" s="222">
        <f>H28</f>
        <v>3</v>
      </c>
      <c r="O28">
        <f t="shared" si="2"/>
        <v>60.25</v>
      </c>
      <c r="P28">
        <f>CHOOSE($Q$2,SUM(Dvojice!H29:S29),"",AV28)</f>
        <v>0</v>
      </c>
      <c r="Q28" s="222">
        <f>CHOOSE($Q$2,L28,Z28,AU28)</f>
        <v>1</v>
      </c>
      <c r="R28" s="222">
        <f>Q28+N28*1.001</f>
        <v>4.0030000000000001</v>
      </c>
      <c r="S28" s="222">
        <f>RANK(R28,R$4:R$63,1)</f>
        <v>1</v>
      </c>
      <c r="T28" s="136"/>
      <c r="U28" s="222">
        <v>13</v>
      </c>
      <c r="V28" s="222" t="str">
        <f>Celkové!B28</f>
        <v>Tísek</v>
      </c>
      <c r="W28" t="str">
        <f>IF(V28=0,"",IF('4x60'!H28="","dnf",'4x60'!H28))</f>
        <v>dnf</v>
      </c>
      <c r="X28" s="135">
        <f t="shared" si="3"/>
        <v>10000</v>
      </c>
      <c r="Y28" s="222">
        <f t="shared" si="16"/>
        <v>10000.00001</v>
      </c>
      <c r="Z28" s="222">
        <f t="shared" si="17"/>
        <v>1</v>
      </c>
      <c r="AB28" t="str">
        <f>IF('ZPV Hlídky'!B27="","",'ZPV Hlídky'!B27)</f>
        <v/>
      </c>
      <c r="AC28" t="str">
        <f>IF('ZPV Hlídky'!C27="","",'ZPV Hlídky'!C27)</f>
        <v/>
      </c>
      <c r="AD28" t="str">
        <f t="shared" si="15"/>
        <v/>
      </c>
      <c r="AE28" s="134" t="str">
        <f>IF('ZPV Hlídky'!D27="","",'ZPV Hlídky'!D27)</f>
        <v/>
      </c>
      <c r="AF28" s="134" t="str">
        <f>IF('ZPV Hlídky'!E27="","",'ZPV Hlídky'!E27)</f>
        <v/>
      </c>
      <c r="AG28" s="134" t="str">
        <f>IF('ZPV Hlídky'!F27="","",'ZPV Hlídky'!F27)</f>
        <v/>
      </c>
      <c r="AH28" s="135" t="str">
        <f>IF('ZPV Hlídky'!M27="","",'ZPV Hlídky'!M27)</f>
        <v/>
      </c>
      <c r="AI28" s="134" t="str">
        <f>IF('ZPV Hlídky'!P27="","",'ZPV Hlídky'!P27)</f>
        <v/>
      </c>
      <c r="AJ28" s="134" t="str">
        <f>IF('ZPV Hlídky'!Q27="","",'ZPV Hlídky'!Q27)</f>
        <v/>
      </c>
      <c r="AK28" s="134" t="str">
        <f t="shared" si="4"/>
        <v/>
      </c>
      <c r="AL28" s="133" t="str">
        <f t="shared" si="5"/>
        <v/>
      </c>
      <c r="AN28" s="222" t="str">
        <f>IF(Celkové!B28="","",Celkové!B28)</f>
        <v>Tísek</v>
      </c>
      <c r="AO28" t="str">
        <f>IF(AN28="","","A")</f>
        <v>A</v>
      </c>
      <c r="AP28" t="str">
        <f>IF(AN28="","",CONCATENATE(AN28,AO28))</f>
        <v>TísekA</v>
      </c>
      <c r="AQ28" s="134" t="str">
        <f t="shared" si="6"/>
        <v/>
      </c>
      <c r="AR28" s="134" t="str">
        <f t="shared" si="7"/>
        <v>dnf</v>
      </c>
      <c r="AS28" s="134">
        <f t="shared" si="8"/>
        <v>0.66666666666666663</v>
      </c>
      <c r="AT28" s="223">
        <f>MIN(AS28:AS29)</f>
        <v>0.66666666666666663</v>
      </c>
      <c r="AU28" s="224">
        <f>RANK(AT28,AT$4:AT$83,1)</f>
        <v>1</v>
      </c>
      <c r="AV28" t="str">
        <f t="shared" si="9"/>
        <v/>
      </c>
      <c r="AW28" t="e">
        <f t="shared" si="10"/>
        <v>#VALUE!</v>
      </c>
      <c r="AX28" t="e">
        <f t="shared" si="11"/>
        <v>#VALUE!</v>
      </c>
      <c r="AY28" t="e">
        <f t="shared" si="12"/>
        <v>#VALUE!</v>
      </c>
      <c r="AZ28" t="str">
        <f t="shared" si="13"/>
        <v>dnf</v>
      </c>
    </row>
    <row r="29" spans="2:52" x14ac:dyDescent="0.25">
      <c r="B29" s="222"/>
      <c r="C29" s="222"/>
      <c r="D29" t="str">
        <f>Celkové!C29</f>
        <v>dnf</v>
      </c>
      <c r="E29" s="135">
        <f t="shared" si="0"/>
        <v>10000</v>
      </c>
      <c r="F29" s="222"/>
      <c r="G29" s="222"/>
      <c r="H29" s="222"/>
      <c r="I29" s="135">
        <f>IF(C28=0,"",IF(Dvojice!T30="","dnf",Dvojice!T30))</f>
        <v>51.5</v>
      </c>
      <c r="J29" s="135">
        <f t="shared" si="1"/>
        <v>51.5</v>
      </c>
      <c r="K29" s="222"/>
      <c r="L29" s="222"/>
      <c r="N29" s="222"/>
      <c r="O29">
        <f t="shared" si="2"/>
        <v>51.5</v>
      </c>
      <c r="P29">
        <f>CHOOSE($Q$2,SUM(Dvojice!H30:S30),"",AV29)</f>
        <v>0</v>
      </c>
      <c r="Q29" s="222"/>
      <c r="R29" s="222"/>
      <c r="S29" s="222"/>
      <c r="T29" s="136"/>
      <c r="U29" s="222"/>
      <c r="V29" s="222"/>
      <c r="W29" t="str">
        <f>IF(V28=0,"",IF('4x60'!H29="","dnf",'4x60'!H29))</f>
        <v>dnf</v>
      </c>
      <c r="X29" s="135">
        <f t="shared" si="3"/>
        <v>10000</v>
      </c>
      <c r="Y29" s="222"/>
      <c r="Z29" s="222"/>
      <c r="AB29" t="str">
        <f>IF('ZPV Hlídky'!B28="","",'ZPV Hlídky'!B28)</f>
        <v/>
      </c>
      <c r="AC29" t="str">
        <f>IF('ZPV Hlídky'!C28="","",'ZPV Hlídky'!C28)</f>
        <v/>
      </c>
      <c r="AD29" t="str">
        <f t="shared" si="15"/>
        <v/>
      </c>
      <c r="AE29" s="134" t="str">
        <f>IF('ZPV Hlídky'!D28="","",'ZPV Hlídky'!D28)</f>
        <v/>
      </c>
      <c r="AF29" s="134" t="str">
        <f>IF('ZPV Hlídky'!E28="","",'ZPV Hlídky'!E28)</f>
        <v/>
      </c>
      <c r="AG29" s="134" t="str">
        <f>IF('ZPV Hlídky'!F28="","",'ZPV Hlídky'!F28)</f>
        <v/>
      </c>
      <c r="AH29" s="135" t="str">
        <f>IF('ZPV Hlídky'!M28="","",'ZPV Hlídky'!M28)</f>
        <v/>
      </c>
      <c r="AI29" s="134" t="str">
        <f>IF('ZPV Hlídky'!P28="","",'ZPV Hlídky'!P28)</f>
        <v/>
      </c>
      <c r="AJ29" s="134" t="str">
        <f>IF('ZPV Hlídky'!Q28="","",'ZPV Hlídky'!Q28)</f>
        <v/>
      </c>
      <c r="AK29" s="134" t="str">
        <f t="shared" si="4"/>
        <v/>
      </c>
      <c r="AL29" s="133" t="str">
        <f t="shared" si="5"/>
        <v/>
      </c>
      <c r="AN29" s="222"/>
      <c r="AO29" t="str">
        <f>IF(AN28="","","B")</f>
        <v>B</v>
      </c>
      <c r="AP29" t="str">
        <f>IF(AN28="","",CONCATENATE(AN28,AO29))</f>
        <v>TísekB</v>
      </c>
      <c r="AQ29" s="134" t="str">
        <f t="shared" si="6"/>
        <v/>
      </c>
      <c r="AR29" s="134" t="str">
        <f t="shared" si="7"/>
        <v>dnf</v>
      </c>
      <c r="AS29" s="134">
        <f t="shared" si="8"/>
        <v>0.66666666666666663</v>
      </c>
      <c r="AT29" s="223"/>
      <c r="AU29" s="224"/>
      <c r="AV29" t="str">
        <f t="shared" si="9"/>
        <v/>
      </c>
      <c r="AW29" t="e">
        <f t="shared" si="10"/>
        <v>#VALUE!</v>
      </c>
      <c r="AX29" t="e">
        <f t="shared" si="11"/>
        <v>#VALUE!</v>
      </c>
      <c r="AY29" t="e">
        <f t="shared" si="12"/>
        <v>#VALUE!</v>
      </c>
      <c r="AZ29" t="str">
        <f t="shared" si="13"/>
        <v>dnf</v>
      </c>
    </row>
    <row r="30" spans="2:52" x14ac:dyDescent="0.25">
      <c r="B30" s="222">
        <v>14</v>
      </c>
      <c r="C30" s="222" t="str">
        <f>IF(Celkové!B30=0,"",Celkové!B30)</f>
        <v>Frenštát p.R.  "B"</v>
      </c>
      <c r="D30" t="str">
        <f>Celkové!C30</f>
        <v>dnf</v>
      </c>
      <c r="E30" s="135">
        <f t="shared" si="0"/>
        <v>10000</v>
      </c>
      <c r="F30" s="222" t="str">
        <f>IF(AND(D30="dnf",D31="dnf"),"dnf",IF(OR(AND(D30="dnf",D31="N"),AND(D30="N",D31="dnf")),"N",G30))</f>
        <v>dnf</v>
      </c>
      <c r="G30" s="222">
        <f>MIN(E30:E31)+MAX(E30:E31)/1000000000</f>
        <v>10000.00001</v>
      </c>
      <c r="H30" s="222">
        <f>RANK(G30,G$4:G$63,1)</f>
        <v>14</v>
      </c>
      <c r="I30" s="135" t="str">
        <f>IF(C30=0,"",IF(Dvojice!T31="","dnf",Dvojice!T31))</f>
        <v>dnf</v>
      </c>
      <c r="J30" s="135">
        <f t="shared" si="1"/>
        <v>10000</v>
      </c>
      <c r="K30" s="222">
        <f>MIN(J30:J31)+MAX(J30:J31)/1000000000</f>
        <v>10000.00001</v>
      </c>
      <c r="L30" s="222">
        <f>RANK(K30,K$4:K$63,1)</f>
        <v>14</v>
      </c>
      <c r="N30" s="222">
        <f>H30</f>
        <v>14</v>
      </c>
      <c r="O30" t="str">
        <f t="shared" si="2"/>
        <v>dnf</v>
      </c>
      <c r="P30">
        <f>CHOOSE($Q$2,SUM(Dvojice!H31:S31),"",AV30)</f>
        <v>0</v>
      </c>
      <c r="Q30" s="222">
        <f>CHOOSE($Q$2,L30,Z30,AU30)</f>
        <v>14</v>
      </c>
      <c r="R30" s="222">
        <f>Q30+N30*1.001</f>
        <v>28.013999999999999</v>
      </c>
      <c r="S30" s="222">
        <f>RANK(R30,R$4:R$63,1)</f>
        <v>14</v>
      </c>
      <c r="T30" s="136"/>
      <c r="U30" s="222">
        <v>14</v>
      </c>
      <c r="V30" s="222" t="str">
        <f>Celkové!B30</f>
        <v>Frenštát p.R.  "B"</v>
      </c>
      <c r="W30" t="str">
        <f>IF(V30=0,"",IF('4x60'!H30="","dnf",'4x60'!H30))</f>
        <v>dnf</v>
      </c>
      <c r="X30" s="135">
        <f t="shared" si="3"/>
        <v>10000</v>
      </c>
      <c r="Y30" s="222">
        <f t="shared" si="16"/>
        <v>10000.00001</v>
      </c>
      <c r="Z30" s="222">
        <f t="shared" si="17"/>
        <v>1</v>
      </c>
      <c r="AB30" t="str">
        <f>IF('ZPV Hlídky'!B29="","",'ZPV Hlídky'!B29)</f>
        <v/>
      </c>
      <c r="AC30" t="str">
        <f>IF('ZPV Hlídky'!C29="","",'ZPV Hlídky'!C29)</f>
        <v/>
      </c>
      <c r="AD30" t="str">
        <f t="shared" si="15"/>
        <v/>
      </c>
      <c r="AE30" s="134" t="str">
        <f>IF('ZPV Hlídky'!D29="","",'ZPV Hlídky'!D29)</f>
        <v/>
      </c>
      <c r="AF30" s="134" t="str">
        <f>IF('ZPV Hlídky'!E29="","",'ZPV Hlídky'!E29)</f>
        <v/>
      </c>
      <c r="AG30" s="134" t="str">
        <f>IF('ZPV Hlídky'!F29="","",'ZPV Hlídky'!F29)</f>
        <v/>
      </c>
      <c r="AH30" s="135" t="str">
        <f>IF('ZPV Hlídky'!M29="","",'ZPV Hlídky'!M29)</f>
        <v/>
      </c>
      <c r="AI30" s="134" t="str">
        <f>IF('ZPV Hlídky'!P29="","",'ZPV Hlídky'!P29)</f>
        <v/>
      </c>
      <c r="AJ30" s="134" t="str">
        <f>IF('ZPV Hlídky'!Q29="","",'ZPV Hlídky'!Q29)</f>
        <v/>
      </c>
      <c r="AK30" s="134" t="str">
        <f t="shared" si="4"/>
        <v/>
      </c>
      <c r="AL30" s="133" t="str">
        <f t="shared" si="5"/>
        <v/>
      </c>
      <c r="AN30" s="222" t="str">
        <f>IF(Celkové!B30="","",Celkové!B30)</f>
        <v>Frenštát p.R.  "B"</v>
      </c>
      <c r="AO30" t="str">
        <f>IF(AN30="","","A")</f>
        <v>A</v>
      </c>
      <c r="AP30" t="str">
        <f>IF(AN30="","",CONCATENATE(AN30,AO30))</f>
        <v>Frenštát p.R.  "B"A</v>
      </c>
      <c r="AQ30" s="134" t="str">
        <f t="shared" si="6"/>
        <v/>
      </c>
      <c r="AR30" s="134" t="str">
        <f t="shared" si="7"/>
        <v>dnf</v>
      </c>
      <c r="AS30" s="134">
        <f t="shared" si="8"/>
        <v>0.66666666666666663</v>
      </c>
      <c r="AT30" s="223">
        <f>MIN(AS30:AS31)</f>
        <v>0.66666666666666663</v>
      </c>
      <c r="AU30" s="224">
        <f>RANK(AT30,AT$4:AT$83,1)</f>
        <v>1</v>
      </c>
      <c r="AV30" t="str">
        <f t="shared" si="9"/>
        <v/>
      </c>
      <c r="AW30" t="e">
        <f t="shared" si="10"/>
        <v>#VALUE!</v>
      </c>
      <c r="AX30" t="e">
        <f t="shared" si="11"/>
        <v>#VALUE!</v>
      </c>
      <c r="AY30" t="e">
        <f t="shared" si="12"/>
        <v>#VALUE!</v>
      </c>
      <c r="AZ30" t="str">
        <f t="shared" si="13"/>
        <v>dnf</v>
      </c>
    </row>
    <row r="31" spans="2:52" x14ac:dyDescent="0.25">
      <c r="B31" s="222"/>
      <c r="C31" s="222"/>
      <c r="D31" t="str">
        <f>Celkové!C31</f>
        <v>dnf</v>
      </c>
      <c r="E31" s="135">
        <f t="shared" si="0"/>
        <v>10000</v>
      </c>
      <c r="F31" s="222"/>
      <c r="G31" s="222"/>
      <c r="H31" s="222"/>
      <c r="I31" s="135" t="str">
        <f>IF(C30=0,"",IF(Dvojice!T32="","dnf",Dvojice!T32))</f>
        <v>dnf</v>
      </c>
      <c r="J31" s="135">
        <f t="shared" si="1"/>
        <v>10000</v>
      </c>
      <c r="K31" s="222"/>
      <c r="L31" s="222"/>
      <c r="N31" s="222"/>
      <c r="O31" t="str">
        <f t="shared" si="2"/>
        <v>dnf</v>
      </c>
      <c r="P31">
        <f>CHOOSE($Q$2,SUM(Dvojice!H32:S32),"",AV31)</f>
        <v>0</v>
      </c>
      <c r="Q31" s="222"/>
      <c r="R31" s="222"/>
      <c r="S31" s="222"/>
      <c r="T31" s="136"/>
      <c r="U31" s="222"/>
      <c r="V31" s="222"/>
      <c r="W31" t="str">
        <f>IF(V30=0,"",IF('4x60'!H31="","dnf",'4x60'!H31))</f>
        <v>dnf</v>
      </c>
      <c r="X31" s="135">
        <f t="shared" si="3"/>
        <v>10000</v>
      </c>
      <c r="Y31" s="222"/>
      <c r="Z31" s="222"/>
      <c r="AB31" t="str">
        <f>IF('ZPV Hlídky'!B30="","",'ZPV Hlídky'!B30)</f>
        <v/>
      </c>
      <c r="AC31" t="str">
        <f>IF('ZPV Hlídky'!C30="","",'ZPV Hlídky'!C30)</f>
        <v/>
      </c>
      <c r="AD31" t="str">
        <f t="shared" si="15"/>
        <v/>
      </c>
      <c r="AE31" s="134" t="str">
        <f>IF('ZPV Hlídky'!D30="","",'ZPV Hlídky'!D30)</f>
        <v/>
      </c>
      <c r="AF31" s="134" t="str">
        <f>IF('ZPV Hlídky'!E30="","",'ZPV Hlídky'!E30)</f>
        <v/>
      </c>
      <c r="AG31" s="134" t="str">
        <f>IF('ZPV Hlídky'!F30="","",'ZPV Hlídky'!F30)</f>
        <v/>
      </c>
      <c r="AH31" s="135" t="str">
        <f>IF('ZPV Hlídky'!M30="","",'ZPV Hlídky'!M30)</f>
        <v/>
      </c>
      <c r="AI31" s="134" t="str">
        <f>IF('ZPV Hlídky'!P30="","",'ZPV Hlídky'!P30)</f>
        <v/>
      </c>
      <c r="AJ31" s="134" t="str">
        <f>IF('ZPV Hlídky'!Q30="","",'ZPV Hlídky'!Q30)</f>
        <v/>
      </c>
      <c r="AK31" s="134" t="str">
        <f t="shared" si="4"/>
        <v/>
      </c>
      <c r="AL31" s="133" t="str">
        <f t="shared" si="5"/>
        <v/>
      </c>
      <c r="AN31" s="222"/>
      <c r="AO31" t="str">
        <f>IF(AN30="","","B")</f>
        <v>B</v>
      </c>
      <c r="AP31" t="str">
        <f>IF(AN30="","",CONCATENATE(AN30,AO31))</f>
        <v>Frenštát p.R.  "B"B</v>
      </c>
      <c r="AQ31" s="134" t="str">
        <f t="shared" si="6"/>
        <v/>
      </c>
      <c r="AR31" s="134" t="str">
        <f t="shared" si="7"/>
        <v>dnf</v>
      </c>
      <c r="AS31" s="134">
        <f t="shared" si="8"/>
        <v>0.66666666666666663</v>
      </c>
      <c r="AT31" s="223"/>
      <c r="AU31" s="224"/>
      <c r="AV31" t="str">
        <f t="shared" si="9"/>
        <v/>
      </c>
      <c r="AW31" t="e">
        <f t="shared" si="10"/>
        <v>#VALUE!</v>
      </c>
      <c r="AX31" t="e">
        <f t="shared" si="11"/>
        <v>#VALUE!</v>
      </c>
      <c r="AY31" t="e">
        <f t="shared" si="12"/>
        <v>#VALUE!</v>
      </c>
      <c r="AZ31" t="str">
        <f t="shared" si="13"/>
        <v>dnf</v>
      </c>
    </row>
    <row r="32" spans="2:52" x14ac:dyDescent="0.25">
      <c r="B32" s="222">
        <v>15</v>
      </c>
      <c r="C32" s="222" t="str">
        <f>IF(Celkové!B32=0,"",Celkové!B32)</f>
        <v/>
      </c>
      <c r="D32" t="str">
        <f>Celkové!C32</f>
        <v/>
      </c>
      <c r="E32" s="135">
        <f t="shared" si="0"/>
        <v>100000</v>
      </c>
      <c r="F32" s="222">
        <f>IF(AND(D32="dnf",D33="dnf"),"dnf",IF(OR(AND(D32="dnf",D33="N"),AND(D32="N",D33="dnf")),"N",G32))</f>
        <v>100000.0001</v>
      </c>
      <c r="G32" s="222">
        <f>MIN(E32:E33)+MAX(E32:E33)/1000000000</f>
        <v>100000.0001</v>
      </c>
      <c r="H32" s="222">
        <f>RANK(G32,G$4:G$63,1)</f>
        <v>15</v>
      </c>
      <c r="I32" s="135" t="str">
        <f>IF(C32=0,"",IF(Dvojice!T33="","dnf",Dvojice!T33))</f>
        <v>dnf</v>
      </c>
      <c r="J32" s="135">
        <f t="shared" si="1"/>
        <v>10000</v>
      </c>
      <c r="K32" s="222">
        <f>MIN(J32:J33)+MAX(J32:J33)/1000000000</f>
        <v>10000.00001</v>
      </c>
      <c r="L32" s="222">
        <f>RANK(K32,K$4:K$63,1)</f>
        <v>14</v>
      </c>
      <c r="N32" s="222">
        <f>H32</f>
        <v>15</v>
      </c>
      <c r="O32" t="str">
        <f t="shared" si="2"/>
        <v>dnf</v>
      </c>
      <c r="P32">
        <f>CHOOSE($Q$2,SUM(Dvojice!H33:S33),"",AV32)</f>
        <v>0</v>
      </c>
      <c r="Q32" s="222">
        <f>CHOOSE($Q$2,L32,Z32,AU32)</f>
        <v>14</v>
      </c>
      <c r="R32" s="222">
        <f>Q32+N32*1.001</f>
        <v>29.015000000000001</v>
      </c>
      <c r="S32" s="222">
        <f>RANK(R32,R$4:R$63,1)</f>
        <v>15</v>
      </c>
      <c r="T32" s="136"/>
      <c r="U32" s="222">
        <v>15</v>
      </c>
      <c r="V32" s="222">
        <f>Celkové!B32</f>
        <v>0</v>
      </c>
      <c r="W32" t="str">
        <f>IF(V32=0,"",IF('4x60'!H32="","dnf",'4x60'!H32))</f>
        <v/>
      </c>
      <c r="X32" s="135">
        <f t="shared" si="3"/>
        <v>100000</v>
      </c>
      <c r="Y32" s="222">
        <f t="shared" si="16"/>
        <v>100000.0001</v>
      </c>
      <c r="Z32" s="222">
        <f t="shared" si="17"/>
        <v>15</v>
      </c>
      <c r="AB32" t="str">
        <f>IF('ZPV Hlídky'!B31="","",'ZPV Hlídky'!B31)</f>
        <v/>
      </c>
      <c r="AC32" t="str">
        <f>IF('ZPV Hlídky'!C31="","",'ZPV Hlídky'!C31)</f>
        <v/>
      </c>
      <c r="AD32" t="str">
        <f t="shared" si="15"/>
        <v/>
      </c>
      <c r="AE32" s="134" t="str">
        <f>IF('ZPV Hlídky'!D31="","",'ZPV Hlídky'!D31)</f>
        <v/>
      </c>
      <c r="AF32" s="134" t="str">
        <f>IF('ZPV Hlídky'!E31="","",'ZPV Hlídky'!E31)</f>
        <v/>
      </c>
      <c r="AG32" s="134" t="str">
        <f>IF('ZPV Hlídky'!F31="","",'ZPV Hlídky'!F31)</f>
        <v/>
      </c>
      <c r="AH32" s="135" t="str">
        <f>IF('ZPV Hlídky'!M31="","",'ZPV Hlídky'!M31)</f>
        <v/>
      </c>
      <c r="AI32" s="134" t="str">
        <f>IF('ZPV Hlídky'!P31="","",'ZPV Hlídky'!P31)</f>
        <v/>
      </c>
      <c r="AJ32" s="134" t="str">
        <f>IF('ZPV Hlídky'!Q31="","",'ZPV Hlídky'!Q31)</f>
        <v/>
      </c>
      <c r="AK32" s="134" t="str">
        <f t="shared" si="4"/>
        <v/>
      </c>
      <c r="AL32" s="133" t="str">
        <f t="shared" si="5"/>
        <v/>
      </c>
      <c r="AN32" s="222" t="str">
        <f>IF(Celkové!B32="","",Celkové!B32)</f>
        <v/>
      </c>
      <c r="AO32" t="str">
        <f>IF(AN32="","","A")</f>
        <v/>
      </c>
      <c r="AP32" t="str">
        <f>IF(AN32="","",CONCATENATE(AN32,AO32))</f>
        <v/>
      </c>
      <c r="AQ32" s="134" t="str">
        <f t="shared" si="6"/>
        <v/>
      </c>
      <c r="AR32" s="134" t="str">
        <f t="shared" si="7"/>
        <v>dnf</v>
      </c>
      <c r="AS32" s="134">
        <f t="shared" si="8"/>
        <v>0.66666666666666663</v>
      </c>
      <c r="AT32" s="223">
        <f>MIN(AS32:AS33)</f>
        <v>0.66666666666666663</v>
      </c>
      <c r="AU32" s="224">
        <f>RANK(AT32,AT$4:AT$83,1)</f>
        <v>1</v>
      </c>
      <c r="AV32" t="str">
        <f t="shared" si="9"/>
        <v/>
      </c>
      <c r="AW32" t="e">
        <f t="shared" si="10"/>
        <v>#VALUE!</v>
      </c>
      <c r="AX32" t="e">
        <f t="shared" si="11"/>
        <v>#VALUE!</v>
      </c>
      <c r="AY32" t="e">
        <f t="shared" si="12"/>
        <v>#VALUE!</v>
      </c>
      <c r="AZ32" t="str">
        <f t="shared" si="13"/>
        <v/>
      </c>
    </row>
    <row r="33" spans="2:52" x14ac:dyDescent="0.25">
      <c r="B33" s="222"/>
      <c r="C33" s="222"/>
      <c r="D33" t="str">
        <f>Celkové!C33</f>
        <v/>
      </c>
      <c r="E33" s="135">
        <f t="shared" si="0"/>
        <v>100000</v>
      </c>
      <c r="F33" s="222"/>
      <c r="G33" s="222"/>
      <c r="H33" s="222"/>
      <c r="I33" s="135" t="str">
        <f>IF(C32=0,"",IF(Dvojice!T34="","dnf",Dvojice!T34))</f>
        <v>dnf</v>
      </c>
      <c r="J33" s="135">
        <f t="shared" si="1"/>
        <v>10000</v>
      </c>
      <c r="K33" s="222"/>
      <c r="L33" s="222"/>
      <c r="N33" s="222"/>
      <c r="O33" t="str">
        <f t="shared" si="2"/>
        <v>dnf</v>
      </c>
      <c r="P33">
        <f>CHOOSE($Q$2,SUM(Dvojice!H34:S34),"",AV33)</f>
        <v>0</v>
      </c>
      <c r="Q33" s="222"/>
      <c r="R33" s="222"/>
      <c r="S33" s="222"/>
      <c r="T33" s="136"/>
      <c r="U33" s="222"/>
      <c r="V33" s="222"/>
      <c r="W33" t="str">
        <f>IF(V32=0,"",IF('4x60'!H33="","dnf",'4x60'!H33))</f>
        <v/>
      </c>
      <c r="X33" s="135">
        <f t="shared" si="3"/>
        <v>100000</v>
      </c>
      <c r="Y33" s="222"/>
      <c r="Z33" s="222"/>
      <c r="AB33" t="str">
        <f>IF('ZPV Hlídky'!B32="","",'ZPV Hlídky'!B32)</f>
        <v/>
      </c>
      <c r="AC33" t="str">
        <f>IF('ZPV Hlídky'!C32="","",'ZPV Hlídky'!C32)</f>
        <v/>
      </c>
      <c r="AD33" t="str">
        <f t="shared" si="15"/>
        <v/>
      </c>
      <c r="AE33" s="134" t="str">
        <f>IF('ZPV Hlídky'!D32="","",'ZPV Hlídky'!D32)</f>
        <v/>
      </c>
      <c r="AF33" s="134" t="str">
        <f>IF('ZPV Hlídky'!E32="","",'ZPV Hlídky'!E32)</f>
        <v/>
      </c>
      <c r="AG33" s="134" t="str">
        <f>IF('ZPV Hlídky'!F32="","",'ZPV Hlídky'!F32)</f>
        <v/>
      </c>
      <c r="AH33" s="135" t="str">
        <f>IF('ZPV Hlídky'!M32="","",'ZPV Hlídky'!M32)</f>
        <v/>
      </c>
      <c r="AI33" s="134" t="str">
        <f>IF('ZPV Hlídky'!P32="","",'ZPV Hlídky'!P32)</f>
        <v/>
      </c>
      <c r="AJ33" s="134" t="str">
        <f>IF('ZPV Hlídky'!Q32="","",'ZPV Hlídky'!Q32)</f>
        <v/>
      </c>
      <c r="AK33" s="134" t="str">
        <f t="shared" si="4"/>
        <v/>
      </c>
      <c r="AL33" s="133" t="str">
        <f t="shared" si="5"/>
        <v/>
      </c>
      <c r="AN33" s="222"/>
      <c r="AO33" t="str">
        <f>IF(AN32="","","B")</f>
        <v/>
      </c>
      <c r="AP33" t="str">
        <f>IF(AN32="","",CONCATENATE(AN32,AO33))</f>
        <v/>
      </c>
      <c r="AQ33" s="134" t="str">
        <f t="shared" si="6"/>
        <v/>
      </c>
      <c r="AR33" s="134" t="str">
        <f t="shared" si="7"/>
        <v>dnf</v>
      </c>
      <c r="AS33" s="134">
        <f t="shared" si="8"/>
        <v>0.66666666666666663</v>
      </c>
      <c r="AT33" s="223"/>
      <c r="AU33" s="224"/>
      <c r="AV33" t="str">
        <f t="shared" si="9"/>
        <v/>
      </c>
      <c r="AW33" t="e">
        <f t="shared" si="10"/>
        <v>#VALUE!</v>
      </c>
      <c r="AX33" t="e">
        <f t="shared" si="11"/>
        <v>#VALUE!</v>
      </c>
      <c r="AY33" t="e">
        <f t="shared" si="12"/>
        <v>#VALUE!</v>
      </c>
      <c r="AZ33" t="str">
        <f t="shared" si="13"/>
        <v/>
      </c>
    </row>
    <row r="34" spans="2:52" x14ac:dyDescent="0.25">
      <c r="B34" s="222">
        <v>16</v>
      </c>
      <c r="C34" s="222" t="str">
        <f>IF(Celkové!B34=0,"",Celkové!B34)</f>
        <v/>
      </c>
      <c r="D34" t="str">
        <f>Celkové!C34</f>
        <v/>
      </c>
      <c r="E34" s="135">
        <f t="shared" si="0"/>
        <v>100000</v>
      </c>
      <c r="F34" s="222">
        <f>IF(AND(D34="dnf",D35="dnf"),"dnf",IF(OR(AND(D34="dnf",D35="N"),AND(D34="N",D35="dnf")),"N",G34))</f>
        <v>100000.0001</v>
      </c>
      <c r="G34" s="222">
        <f>MIN(E34:E35)+MAX(E34:E35)/1000000000</f>
        <v>100000.0001</v>
      </c>
      <c r="H34" s="222">
        <f>RANK(G34,G$4:G$63,1)</f>
        <v>15</v>
      </c>
      <c r="I34" s="135" t="str">
        <f>IF(C34=0,"",IF(Dvojice!T35="","dnf",Dvojice!T35))</f>
        <v>dnf</v>
      </c>
      <c r="J34" s="135">
        <f t="shared" si="1"/>
        <v>10000</v>
      </c>
      <c r="K34" s="222">
        <f>MIN(J34:J35)+MAX(J34:J35)/1000000000</f>
        <v>10000.00001</v>
      </c>
      <c r="L34" s="222">
        <f>RANK(K34,K$4:K$63,1)</f>
        <v>14</v>
      </c>
      <c r="N34" s="222">
        <f>H34</f>
        <v>15</v>
      </c>
      <c r="O34" t="str">
        <f t="shared" si="2"/>
        <v>dnf</v>
      </c>
      <c r="P34">
        <f>CHOOSE($Q$2,SUM(Dvojice!H35:S35),"",AV34)</f>
        <v>0</v>
      </c>
      <c r="Q34" s="222">
        <f>CHOOSE($Q$2,L34,Z34,AU34)</f>
        <v>14</v>
      </c>
      <c r="R34" s="222">
        <f>Q34+N34*1.001</f>
        <v>29.015000000000001</v>
      </c>
      <c r="S34" s="222">
        <f>RANK(R34,R$4:R$63,1)</f>
        <v>15</v>
      </c>
      <c r="T34" s="136"/>
      <c r="U34" s="222">
        <v>16</v>
      </c>
      <c r="V34" s="222">
        <f>Celkové!B34</f>
        <v>0</v>
      </c>
      <c r="W34" t="str">
        <f>IF(V34=0,"",IF('4x60'!H34="","dnf",'4x60'!H34))</f>
        <v/>
      </c>
      <c r="X34" s="135">
        <f t="shared" si="3"/>
        <v>100000</v>
      </c>
      <c r="Y34" s="222">
        <f t="shared" si="16"/>
        <v>100000.0001</v>
      </c>
      <c r="Z34" s="222">
        <f t="shared" si="17"/>
        <v>15</v>
      </c>
      <c r="AB34" t="str">
        <f>IF('ZPV Hlídky'!B33="","",'ZPV Hlídky'!B33)</f>
        <v/>
      </c>
      <c r="AC34" t="str">
        <f>IF('ZPV Hlídky'!C33="","",'ZPV Hlídky'!C33)</f>
        <v/>
      </c>
      <c r="AD34" t="str">
        <f t="shared" si="15"/>
        <v/>
      </c>
      <c r="AE34" s="134" t="str">
        <f>IF('ZPV Hlídky'!D33="","",'ZPV Hlídky'!D33)</f>
        <v/>
      </c>
      <c r="AF34" s="134" t="str">
        <f>IF('ZPV Hlídky'!E33="","",'ZPV Hlídky'!E33)</f>
        <v/>
      </c>
      <c r="AG34" s="134" t="str">
        <f>IF('ZPV Hlídky'!F33="","",'ZPV Hlídky'!F33)</f>
        <v/>
      </c>
      <c r="AH34" s="135" t="str">
        <f>IF('ZPV Hlídky'!M33="","",'ZPV Hlídky'!M33)</f>
        <v/>
      </c>
      <c r="AI34" s="134" t="str">
        <f>IF('ZPV Hlídky'!P33="","",'ZPV Hlídky'!P33)</f>
        <v/>
      </c>
      <c r="AJ34" s="134" t="str">
        <f>IF('ZPV Hlídky'!Q33="","",'ZPV Hlídky'!Q33)</f>
        <v/>
      </c>
      <c r="AK34" s="134" t="str">
        <f t="shared" si="4"/>
        <v/>
      </c>
      <c r="AL34" s="133" t="str">
        <f t="shared" si="5"/>
        <v/>
      </c>
      <c r="AN34" s="222" t="str">
        <f>IF(Celkové!B34="","",Celkové!B34)</f>
        <v/>
      </c>
      <c r="AO34" t="str">
        <f>IF(AN34="","","A")</f>
        <v/>
      </c>
      <c r="AP34" t="str">
        <f>IF(AN34="","",CONCATENATE(AN34,AO34))</f>
        <v/>
      </c>
      <c r="AQ34" s="134" t="str">
        <f t="shared" si="6"/>
        <v/>
      </c>
      <c r="AR34" s="134" t="str">
        <f t="shared" si="7"/>
        <v>dnf</v>
      </c>
      <c r="AS34" s="134">
        <f t="shared" si="8"/>
        <v>0.66666666666666663</v>
      </c>
      <c r="AT34" s="223">
        <f>MIN(AS34:AS35)</f>
        <v>0.66666666666666663</v>
      </c>
      <c r="AU34" s="224">
        <f>RANK(AT34,AT$4:AT$83,1)</f>
        <v>1</v>
      </c>
      <c r="AV34" t="str">
        <f t="shared" si="9"/>
        <v/>
      </c>
      <c r="AW34" t="e">
        <f t="shared" si="10"/>
        <v>#VALUE!</v>
      </c>
      <c r="AX34" t="e">
        <f t="shared" si="11"/>
        <v>#VALUE!</v>
      </c>
      <c r="AY34" t="e">
        <f t="shared" si="12"/>
        <v>#VALUE!</v>
      </c>
      <c r="AZ34" t="str">
        <f t="shared" si="13"/>
        <v/>
      </c>
    </row>
    <row r="35" spans="2:52" x14ac:dyDescent="0.25">
      <c r="B35" s="222"/>
      <c r="C35" s="222"/>
      <c r="D35" t="str">
        <f>Celkové!C35</f>
        <v/>
      </c>
      <c r="E35" s="135">
        <f t="shared" si="0"/>
        <v>100000</v>
      </c>
      <c r="F35" s="222"/>
      <c r="G35" s="222"/>
      <c r="H35" s="222"/>
      <c r="I35" s="135" t="str">
        <f>IF(C34=0,"",IF(Dvojice!T36="","dnf",Dvojice!T36))</f>
        <v>dnf</v>
      </c>
      <c r="J35" s="135">
        <f t="shared" si="1"/>
        <v>10000</v>
      </c>
      <c r="K35" s="222"/>
      <c r="L35" s="222"/>
      <c r="N35" s="222"/>
      <c r="O35" t="str">
        <f t="shared" si="2"/>
        <v>dnf</v>
      </c>
      <c r="P35">
        <f>CHOOSE($Q$2,SUM(Dvojice!H36:S36),"",AV35)</f>
        <v>0</v>
      </c>
      <c r="Q35" s="222"/>
      <c r="R35" s="222"/>
      <c r="S35" s="222"/>
      <c r="T35" s="136"/>
      <c r="U35" s="222"/>
      <c r="V35" s="222"/>
      <c r="W35" t="str">
        <f>IF(V34=0,"",IF('4x60'!H35="","dnf",'4x60'!H35))</f>
        <v/>
      </c>
      <c r="X35" s="135">
        <f t="shared" si="3"/>
        <v>100000</v>
      </c>
      <c r="Y35" s="222"/>
      <c r="Z35" s="222"/>
      <c r="AB35" t="str">
        <f>IF('ZPV Hlídky'!B34="","",'ZPV Hlídky'!B34)</f>
        <v/>
      </c>
      <c r="AC35" t="str">
        <f>IF('ZPV Hlídky'!C34="","",'ZPV Hlídky'!C34)</f>
        <v/>
      </c>
      <c r="AD35" t="str">
        <f t="shared" si="15"/>
        <v/>
      </c>
      <c r="AE35" s="134" t="str">
        <f>IF('ZPV Hlídky'!D34="","",'ZPV Hlídky'!D34)</f>
        <v/>
      </c>
      <c r="AF35" s="134" t="str">
        <f>IF('ZPV Hlídky'!E34="","",'ZPV Hlídky'!E34)</f>
        <v/>
      </c>
      <c r="AG35" s="134" t="str">
        <f>IF('ZPV Hlídky'!F34="","",'ZPV Hlídky'!F34)</f>
        <v/>
      </c>
      <c r="AH35" s="135" t="str">
        <f>IF('ZPV Hlídky'!M34="","",'ZPV Hlídky'!M34)</f>
        <v/>
      </c>
      <c r="AI35" s="134" t="str">
        <f>IF('ZPV Hlídky'!P34="","",'ZPV Hlídky'!P34)</f>
        <v/>
      </c>
      <c r="AJ35" s="134" t="str">
        <f>IF('ZPV Hlídky'!Q34="","",'ZPV Hlídky'!Q34)</f>
        <v/>
      </c>
      <c r="AK35" s="134" t="str">
        <f t="shared" si="4"/>
        <v/>
      </c>
      <c r="AL35" s="133" t="str">
        <f t="shared" si="5"/>
        <v/>
      </c>
      <c r="AN35" s="222"/>
      <c r="AO35" t="str">
        <f>IF(AN34="","","B")</f>
        <v/>
      </c>
      <c r="AP35" t="str">
        <f>IF(AN34="","",CONCATENATE(AN34,AO35))</f>
        <v/>
      </c>
      <c r="AQ35" s="134" t="str">
        <f t="shared" si="6"/>
        <v/>
      </c>
      <c r="AR35" s="134" t="str">
        <f t="shared" si="7"/>
        <v>dnf</v>
      </c>
      <c r="AS35" s="134">
        <f t="shared" si="8"/>
        <v>0.66666666666666663</v>
      </c>
      <c r="AT35" s="223"/>
      <c r="AU35" s="224"/>
      <c r="AV35" t="str">
        <f t="shared" si="9"/>
        <v/>
      </c>
      <c r="AW35" t="e">
        <f t="shared" si="10"/>
        <v>#VALUE!</v>
      </c>
      <c r="AX35" t="e">
        <f t="shared" si="11"/>
        <v>#VALUE!</v>
      </c>
      <c r="AY35" t="e">
        <f t="shared" si="12"/>
        <v>#VALUE!</v>
      </c>
      <c r="AZ35" t="str">
        <f t="shared" si="13"/>
        <v/>
      </c>
    </row>
    <row r="36" spans="2:52" x14ac:dyDescent="0.25">
      <c r="B36" s="222">
        <v>17</v>
      </c>
      <c r="C36" s="222" t="str">
        <f>IF(Celkové!B36=0,"",Celkové!B36)</f>
        <v/>
      </c>
      <c r="D36" t="str">
        <f>Celkové!C36</f>
        <v/>
      </c>
      <c r="E36" s="135">
        <f t="shared" si="0"/>
        <v>100000</v>
      </c>
      <c r="F36" s="222">
        <f>IF(AND(D36="dnf",D37="dnf"),"dnf",IF(OR(AND(D36="dnf",D37="N"),AND(D36="N",D37="dnf")),"N",G36))</f>
        <v>100000.0001</v>
      </c>
      <c r="G36" s="222">
        <f>MIN(E36:E37)+MAX(E36:E37)/1000000000</f>
        <v>100000.0001</v>
      </c>
      <c r="H36" s="222">
        <f>RANK(G36,G$4:G$63,1)</f>
        <v>15</v>
      </c>
      <c r="I36" s="135" t="str">
        <f>IF(C36=0,"",IF(Dvojice!T37="","dnf",Dvojice!T37))</f>
        <v>dnf</v>
      </c>
      <c r="J36" s="135">
        <f t="shared" si="1"/>
        <v>10000</v>
      </c>
      <c r="K36" s="222">
        <f>MIN(J36:J37)+MAX(J36:J37)/1000000000</f>
        <v>10000.00001</v>
      </c>
      <c r="L36" s="222">
        <f>RANK(K36,K$4:K$63,1)</f>
        <v>14</v>
      </c>
      <c r="N36" s="222">
        <f>H36</f>
        <v>15</v>
      </c>
      <c r="O36" t="str">
        <f t="shared" si="2"/>
        <v>dnf</v>
      </c>
      <c r="P36">
        <f>CHOOSE($Q$2,SUM(Dvojice!H37:S37),"",AV36)</f>
        <v>0</v>
      </c>
      <c r="Q36" s="222">
        <f>CHOOSE($Q$2,L36,Z36,AU36)</f>
        <v>14</v>
      </c>
      <c r="R36" s="222">
        <f>Q36+N36*1.001</f>
        <v>29.015000000000001</v>
      </c>
      <c r="S36" s="222">
        <f>RANK(R36,R$4:R$63,1)</f>
        <v>15</v>
      </c>
      <c r="T36" s="136"/>
      <c r="U36" s="222">
        <v>17</v>
      </c>
      <c r="V36" s="222">
        <f>Celkové!B36</f>
        <v>0</v>
      </c>
      <c r="W36" t="str">
        <f>IF(V36=0,"",IF('4x60'!H36="","dnf",'4x60'!H36))</f>
        <v/>
      </c>
      <c r="X36" s="135">
        <f t="shared" si="3"/>
        <v>100000</v>
      </c>
      <c r="Y36" s="222">
        <f t="shared" si="16"/>
        <v>100000.0001</v>
      </c>
      <c r="Z36" s="222">
        <f t="shared" si="17"/>
        <v>15</v>
      </c>
      <c r="AB36" t="str">
        <f>IF('ZPV Hlídky'!B35="","",'ZPV Hlídky'!B35)</f>
        <v/>
      </c>
      <c r="AC36" t="str">
        <f>IF('ZPV Hlídky'!C35="","",'ZPV Hlídky'!C35)</f>
        <v/>
      </c>
      <c r="AD36" t="str">
        <f t="shared" si="15"/>
        <v/>
      </c>
      <c r="AE36" s="134" t="str">
        <f>IF('ZPV Hlídky'!D35="","",'ZPV Hlídky'!D35)</f>
        <v/>
      </c>
      <c r="AF36" s="134" t="str">
        <f>IF('ZPV Hlídky'!E35="","",'ZPV Hlídky'!E35)</f>
        <v/>
      </c>
      <c r="AG36" s="134" t="str">
        <f>IF('ZPV Hlídky'!F35="","",'ZPV Hlídky'!F35)</f>
        <v/>
      </c>
      <c r="AH36" s="135" t="str">
        <f>IF('ZPV Hlídky'!M35="","",'ZPV Hlídky'!M35)</f>
        <v/>
      </c>
      <c r="AI36" s="134" t="str">
        <f>IF('ZPV Hlídky'!P35="","",'ZPV Hlídky'!P35)</f>
        <v/>
      </c>
      <c r="AJ36" s="134" t="str">
        <f>IF('ZPV Hlídky'!Q35="","",'ZPV Hlídky'!Q35)</f>
        <v/>
      </c>
      <c r="AK36" s="134" t="str">
        <f t="shared" si="4"/>
        <v/>
      </c>
      <c r="AL36" s="133" t="str">
        <f t="shared" si="5"/>
        <v/>
      </c>
      <c r="AN36" s="222" t="str">
        <f>IF(Celkové!B36="","",Celkové!B36)</f>
        <v/>
      </c>
      <c r="AO36" t="str">
        <f>IF(AN36="","","A")</f>
        <v/>
      </c>
      <c r="AP36" t="str">
        <f>IF(AN36="","",CONCATENATE(AN36,AO36))</f>
        <v/>
      </c>
      <c r="AQ36" s="134" t="str">
        <f t="shared" si="6"/>
        <v/>
      </c>
      <c r="AR36" s="134" t="str">
        <f t="shared" si="7"/>
        <v>dnf</v>
      </c>
      <c r="AS36" s="134">
        <f t="shared" si="8"/>
        <v>0.66666666666666663</v>
      </c>
      <c r="AT36" s="223">
        <f>MIN(AS36:AS37)</f>
        <v>0.66666666666666663</v>
      </c>
      <c r="AU36" s="224">
        <f>RANK(AT36,AT$4:AT$83,1)</f>
        <v>1</v>
      </c>
      <c r="AV36" t="str">
        <f t="shared" si="9"/>
        <v/>
      </c>
      <c r="AW36" t="e">
        <f t="shared" si="10"/>
        <v>#VALUE!</v>
      </c>
      <c r="AX36" t="e">
        <f t="shared" si="11"/>
        <v>#VALUE!</v>
      </c>
      <c r="AY36" t="e">
        <f t="shared" si="12"/>
        <v>#VALUE!</v>
      </c>
      <c r="AZ36" t="str">
        <f t="shared" si="13"/>
        <v/>
      </c>
    </row>
    <row r="37" spans="2:52" x14ac:dyDescent="0.25">
      <c r="B37" s="222"/>
      <c r="C37" s="222"/>
      <c r="D37" t="str">
        <f>Celkové!C37</f>
        <v/>
      </c>
      <c r="E37" s="135">
        <f t="shared" si="0"/>
        <v>100000</v>
      </c>
      <c r="F37" s="222"/>
      <c r="G37" s="222"/>
      <c r="H37" s="222"/>
      <c r="I37" s="135" t="str">
        <f>IF(C36=0,"",IF(Dvojice!T38="","dnf",Dvojice!T38))</f>
        <v>dnf</v>
      </c>
      <c r="J37" s="135">
        <f t="shared" si="1"/>
        <v>10000</v>
      </c>
      <c r="K37" s="222"/>
      <c r="L37" s="222"/>
      <c r="N37" s="222"/>
      <c r="O37" t="str">
        <f t="shared" si="2"/>
        <v>dnf</v>
      </c>
      <c r="P37">
        <f>CHOOSE($Q$2,SUM(Dvojice!H38:S38),"",AV37)</f>
        <v>0</v>
      </c>
      <c r="Q37" s="222"/>
      <c r="R37" s="222"/>
      <c r="S37" s="222"/>
      <c r="T37" s="136"/>
      <c r="U37" s="222"/>
      <c r="V37" s="222"/>
      <c r="W37" t="str">
        <f>IF(V36=0,"",IF('4x60'!H37="","dnf",'4x60'!H37))</f>
        <v/>
      </c>
      <c r="X37" s="135">
        <f t="shared" si="3"/>
        <v>100000</v>
      </c>
      <c r="Y37" s="222"/>
      <c r="Z37" s="222"/>
      <c r="AB37" t="str">
        <f>IF('ZPV Hlídky'!B36="","",'ZPV Hlídky'!B36)</f>
        <v/>
      </c>
      <c r="AC37" t="str">
        <f>IF('ZPV Hlídky'!C36="","",'ZPV Hlídky'!C36)</f>
        <v/>
      </c>
      <c r="AD37" t="str">
        <f t="shared" si="15"/>
        <v/>
      </c>
      <c r="AE37" s="134" t="str">
        <f>IF('ZPV Hlídky'!D36="","",'ZPV Hlídky'!D36)</f>
        <v/>
      </c>
      <c r="AF37" s="134" t="str">
        <f>IF('ZPV Hlídky'!E36="","",'ZPV Hlídky'!E36)</f>
        <v/>
      </c>
      <c r="AG37" s="134" t="str">
        <f>IF('ZPV Hlídky'!F36="","",'ZPV Hlídky'!F36)</f>
        <v/>
      </c>
      <c r="AH37" s="135" t="str">
        <f>IF('ZPV Hlídky'!M36="","",'ZPV Hlídky'!M36)</f>
        <v/>
      </c>
      <c r="AI37" s="134" t="str">
        <f>IF('ZPV Hlídky'!P36="","",'ZPV Hlídky'!P36)</f>
        <v/>
      </c>
      <c r="AJ37" s="134" t="str">
        <f>IF('ZPV Hlídky'!Q36="","",'ZPV Hlídky'!Q36)</f>
        <v/>
      </c>
      <c r="AK37" s="134" t="str">
        <f t="shared" si="4"/>
        <v/>
      </c>
      <c r="AL37" s="133" t="str">
        <f t="shared" si="5"/>
        <v/>
      </c>
      <c r="AN37" s="222"/>
      <c r="AO37" t="str">
        <f>IF(AN36="","","B")</f>
        <v/>
      </c>
      <c r="AP37" t="str">
        <f>IF(AN36="","",CONCATENATE(AN36,AO37))</f>
        <v/>
      </c>
      <c r="AQ37" s="134" t="str">
        <f t="shared" si="6"/>
        <v/>
      </c>
      <c r="AR37" s="134" t="str">
        <f t="shared" si="7"/>
        <v>dnf</v>
      </c>
      <c r="AS37" s="134">
        <f t="shared" si="8"/>
        <v>0.66666666666666663</v>
      </c>
      <c r="AT37" s="223"/>
      <c r="AU37" s="224"/>
      <c r="AV37" t="str">
        <f t="shared" si="9"/>
        <v/>
      </c>
      <c r="AW37" t="e">
        <f t="shared" si="10"/>
        <v>#VALUE!</v>
      </c>
      <c r="AX37" t="e">
        <f t="shared" si="11"/>
        <v>#VALUE!</v>
      </c>
      <c r="AY37" t="e">
        <f t="shared" si="12"/>
        <v>#VALUE!</v>
      </c>
      <c r="AZ37" t="str">
        <f t="shared" si="13"/>
        <v/>
      </c>
    </row>
    <row r="38" spans="2:52" x14ac:dyDescent="0.25">
      <c r="B38" s="222">
        <v>18</v>
      </c>
      <c r="C38" s="222" t="str">
        <f>IF(Celkové!B38=0,"",Celkové!B38)</f>
        <v/>
      </c>
      <c r="D38" t="str">
        <f>Celkové!C38</f>
        <v/>
      </c>
      <c r="E38" s="135">
        <f t="shared" si="0"/>
        <v>100000</v>
      </c>
      <c r="F38" s="222">
        <f>IF(AND(D38="dnf",D39="dnf"),"dnf",IF(OR(AND(D38="dnf",D39="N"),AND(D38="N",D39="dnf")),"N",G38))</f>
        <v>100000.0001</v>
      </c>
      <c r="G38" s="222">
        <f>MIN(E38:E39)+MAX(E38:E39)/1000000000</f>
        <v>100000.0001</v>
      </c>
      <c r="H38" s="222">
        <f>RANK(G38,G$4:G$63,1)</f>
        <v>15</v>
      </c>
      <c r="I38" s="135" t="str">
        <f>IF(C38=0,"",IF(Dvojice!T39="","dnf",Dvojice!T39))</f>
        <v>dnf</v>
      </c>
      <c r="J38" s="135">
        <f t="shared" si="1"/>
        <v>10000</v>
      </c>
      <c r="K38" s="222">
        <f>MIN(J38:J39)+MAX(J38:J39)/1000000000</f>
        <v>10000.00001</v>
      </c>
      <c r="L38" s="222">
        <f>RANK(K38,K$4:K$63,1)</f>
        <v>14</v>
      </c>
      <c r="N38" s="222">
        <f>H38</f>
        <v>15</v>
      </c>
      <c r="O38" t="str">
        <f t="shared" si="2"/>
        <v>dnf</v>
      </c>
      <c r="P38">
        <f>CHOOSE($Q$2,SUM(Dvojice!H39:S39),"",AV38)</f>
        <v>0</v>
      </c>
      <c r="Q38" s="222">
        <f>CHOOSE($Q$2,L38,Z38,AU38)</f>
        <v>14</v>
      </c>
      <c r="R38" s="222">
        <f>Q38+N38*1.001</f>
        <v>29.015000000000001</v>
      </c>
      <c r="S38" s="222">
        <f>RANK(R38,R$4:R$63,1)</f>
        <v>15</v>
      </c>
      <c r="T38" s="136"/>
      <c r="U38" s="222">
        <v>18</v>
      </c>
      <c r="V38" s="222">
        <f>Celkové!B38</f>
        <v>0</v>
      </c>
      <c r="W38" t="str">
        <f>IF(V38=0,"",IF('4x60'!H38="","dnf",'4x60'!H38))</f>
        <v/>
      </c>
      <c r="X38" s="135">
        <f t="shared" si="3"/>
        <v>100000</v>
      </c>
      <c r="Y38" s="222">
        <f t="shared" si="16"/>
        <v>100000.0001</v>
      </c>
      <c r="Z38" s="222">
        <f t="shared" si="17"/>
        <v>15</v>
      </c>
      <c r="AB38" t="str">
        <f>IF('ZPV Hlídky'!B37="","",'ZPV Hlídky'!B37)</f>
        <v/>
      </c>
      <c r="AC38" t="str">
        <f>IF('ZPV Hlídky'!C37="","",'ZPV Hlídky'!C37)</f>
        <v/>
      </c>
      <c r="AD38" t="str">
        <f t="shared" si="15"/>
        <v/>
      </c>
      <c r="AE38" s="134" t="str">
        <f>IF('ZPV Hlídky'!D37="","",'ZPV Hlídky'!D37)</f>
        <v/>
      </c>
      <c r="AF38" s="134" t="str">
        <f>IF('ZPV Hlídky'!E37="","",'ZPV Hlídky'!E37)</f>
        <v/>
      </c>
      <c r="AG38" s="134" t="str">
        <f>IF('ZPV Hlídky'!F37="","",'ZPV Hlídky'!F37)</f>
        <v/>
      </c>
      <c r="AH38" s="135" t="str">
        <f>IF('ZPV Hlídky'!M37="","",'ZPV Hlídky'!M37)</f>
        <v/>
      </c>
      <c r="AI38" s="134" t="str">
        <f>IF('ZPV Hlídky'!P37="","",'ZPV Hlídky'!P37)</f>
        <v/>
      </c>
      <c r="AJ38" s="134" t="str">
        <f>IF('ZPV Hlídky'!Q37="","",'ZPV Hlídky'!Q37)</f>
        <v/>
      </c>
      <c r="AK38" s="134" t="str">
        <f t="shared" si="4"/>
        <v/>
      </c>
      <c r="AL38" s="133" t="str">
        <f t="shared" si="5"/>
        <v/>
      </c>
      <c r="AN38" s="222" t="str">
        <f>IF(Celkové!B38="","",Celkové!B38)</f>
        <v/>
      </c>
      <c r="AO38" t="str">
        <f>IF(AN38="","","A")</f>
        <v/>
      </c>
      <c r="AP38" t="str">
        <f>IF(AN38="","",CONCATENATE(AN38,AO38))</f>
        <v/>
      </c>
      <c r="AQ38" s="134" t="str">
        <f t="shared" si="6"/>
        <v/>
      </c>
      <c r="AR38" s="134" t="str">
        <f t="shared" si="7"/>
        <v>dnf</v>
      </c>
      <c r="AS38" s="134">
        <f t="shared" si="8"/>
        <v>0.66666666666666663</v>
      </c>
      <c r="AT38" s="223">
        <f>MIN(AS38:AS39)</f>
        <v>0.66666666666666663</v>
      </c>
      <c r="AU38" s="224">
        <f>RANK(AT38,AT$4:AT$83,1)</f>
        <v>1</v>
      </c>
      <c r="AV38" t="str">
        <f t="shared" si="9"/>
        <v/>
      </c>
      <c r="AW38" t="e">
        <f t="shared" si="10"/>
        <v>#VALUE!</v>
      </c>
      <c r="AX38" t="e">
        <f t="shared" si="11"/>
        <v>#VALUE!</v>
      </c>
      <c r="AY38" t="e">
        <f t="shared" si="12"/>
        <v>#VALUE!</v>
      </c>
      <c r="AZ38" t="str">
        <f t="shared" si="13"/>
        <v/>
      </c>
    </row>
    <row r="39" spans="2:52" x14ac:dyDescent="0.25">
      <c r="B39" s="222"/>
      <c r="C39" s="222"/>
      <c r="D39" t="str">
        <f>Celkové!C39</f>
        <v/>
      </c>
      <c r="E39" s="135">
        <f t="shared" si="0"/>
        <v>100000</v>
      </c>
      <c r="F39" s="222"/>
      <c r="G39" s="222"/>
      <c r="H39" s="222"/>
      <c r="I39" s="135" t="str">
        <f>IF(C38=0,"",IF(Dvojice!T40="","dnf",Dvojice!T40))</f>
        <v>dnf</v>
      </c>
      <c r="J39" s="135">
        <f t="shared" si="1"/>
        <v>10000</v>
      </c>
      <c r="K39" s="222"/>
      <c r="L39" s="222"/>
      <c r="N39" s="222"/>
      <c r="O39" t="str">
        <f t="shared" si="2"/>
        <v>dnf</v>
      </c>
      <c r="P39">
        <f>CHOOSE($Q$2,SUM(Dvojice!H40:S40),"",AV39)</f>
        <v>0</v>
      </c>
      <c r="Q39" s="222"/>
      <c r="R39" s="222"/>
      <c r="S39" s="222"/>
      <c r="T39" s="136"/>
      <c r="U39" s="222"/>
      <c r="V39" s="222"/>
      <c r="W39" t="str">
        <f>IF(V38=0,"",IF('4x60'!H39="","dnf",'4x60'!H39))</f>
        <v/>
      </c>
      <c r="X39" s="135">
        <f t="shared" si="3"/>
        <v>100000</v>
      </c>
      <c r="Y39" s="222"/>
      <c r="Z39" s="222"/>
      <c r="AB39" t="str">
        <f>IF('ZPV Hlídky'!B38="","",'ZPV Hlídky'!B38)</f>
        <v/>
      </c>
      <c r="AC39" t="str">
        <f>IF('ZPV Hlídky'!C38="","",'ZPV Hlídky'!C38)</f>
        <v/>
      </c>
      <c r="AD39" t="str">
        <f t="shared" si="15"/>
        <v/>
      </c>
      <c r="AE39" s="134" t="str">
        <f>IF('ZPV Hlídky'!D38="","",'ZPV Hlídky'!D38)</f>
        <v/>
      </c>
      <c r="AF39" s="134" t="str">
        <f>IF('ZPV Hlídky'!E38="","",'ZPV Hlídky'!E38)</f>
        <v/>
      </c>
      <c r="AG39" s="134" t="str">
        <f>IF('ZPV Hlídky'!F38="","",'ZPV Hlídky'!F38)</f>
        <v/>
      </c>
      <c r="AH39" s="135" t="str">
        <f>IF('ZPV Hlídky'!M38="","",'ZPV Hlídky'!M38)</f>
        <v/>
      </c>
      <c r="AI39" s="134" t="str">
        <f>IF('ZPV Hlídky'!P38="","",'ZPV Hlídky'!P38)</f>
        <v/>
      </c>
      <c r="AJ39" s="134" t="str">
        <f>IF('ZPV Hlídky'!Q38="","",'ZPV Hlídky'!Q38)</f>
        <v/>
      </c>
      <c r="AK39" s="134" t="str">
        <f t="shared" si="4"/>
        <v/>
      </c>
      <c r="AL39" s="133" t="str">
        <f t="shared" si="5"/>
        <v/>
      </c>
      <c r="AN39" s="222"/>
      <c r="AO39" t="str">
        <f>IF(AN38="","","B")</f>
        <v/>
      </c>
      <c r="AP39" t="str">
        <f>IF(AN38="","",CONCATENATE(AN38,AO39))</f>
        <v/>
      </c>
      <c r="AQ39" s="134" t="str">
        <f t="shared" si="6"/>
        <v/>
      </c>
      <c r="AR39" s="134" t="str">
        <f t="shared" si="7"/>
        <v>dnf</v>
      </c>
      <c r="AS39" s="134">
        <f t="shared" si="8"/>
        <v>0.66666666666666663</v>
      </c>
      <c r="AT39" s="223"/>
      <c r="AU39" s="224"/>
      <c r="AV39" t="str">
        <f t="shared" si="9"/>
        <v/>
      </c>
      <c r="AW39" t="e">
        <f t="shared" si="10"/>
        <v>#VALUE!</v>
      </c>
      <c r="AX39" t="e">
        <f t="shared" si="11"/>
        <v>#VALUE!</v>
      </c>
      <c r="AY39" t="e">
        <f t="shared" si="12"/>
        <v>#VALUE!</v>
      </c>
      <c r="AZ39" t="str">
        <f t="shared" si="13"/>
        <v/>
      </c>
    </row>
    <row r="40" spans="2:52" x14ac:dyDescent="0.25">
      <c r="B40" s="222">
        <v>19</v>
      </c>
      <c r="C40" s="222" t="str">
        <f>IF(Celkové!B40=0,"",Celkové!B40)</f>
        <v/>
      </c>
      <c r="D40" t="str">
        <f>Celkové!C40</f>
        <v/>
      </c>
      <c r="E40" s="135">
        <f t="shared" si="0"/>
        <v>100000</v>
      </c>
      <c r="F40" s="222">
        <f>IF(AND(D40="dnf",D41="dnf"),"dnf",IF(OR(AND(D40="dnf",D41="N"),AND(D40="N",D41="dnf")),"N",G40))</f>
        <v>100000.0001</v>
      </c>
      <c r="G40" s="222">
        <f>MIN(E40:E41)+MAX(E40:E41)/1000000000</f>
        <v>100000.0001</v>
      </c>
      <c r="H40" s="222">
        <f>RANK(G40,G$4:G$63,1)</f>
        <v>15</v>
      </c>
      <c r="I40" s="135" t="str">
        <f>IF(C40=0,"",IF(Dvojice!T41="","dnf",Dvojice!T41))</f>
        <v>dnf</v>
      </c>
      <c r="J40" s="135">
        <f t="shared" si="1"/>
        <v>10000</v>
      </c>
      <c r="K40" s="222">
        <f>MIN(J40:J41)+MAX(J40:J41)/1000000000</f>
        <v>10000.00001</v>
      </c>
      <c r="L40" s="222">
        <f>RANK(K40,K$4:K$63,1)</f>
        <v>14</v>
      </c>
      <c r="N40" s="222">
        <f>H40</f>
        <v>15</v>
      </c>
      <c r="O40" t="str">
        <f t="shared" si="2"/>
        <v>dnf</v>
      </c>
      <c r="P40">
        <f>CHOOSE($Q$2,SUM(Dvojice!H41:S41),"",AV40)</f>
        <v>0</v>
      </c>
      <c r="Q40" s="222">
        <f>CHOOSE($Q$2,L40,Z40,AU40)</f>
        <v>14</v>
      </c>
      <c r="R40" s="222">
        <f>Q40+N40*1.001</f>
        <v>29.015000000000001</v>
      </c>
      <c r="S40" s="222">
        <f>RANK(R40,R$4:R$63,1)</f>
        <v>15</v>
      </c>
      <c r="T40" s="136"/>
      <c r="U40" s="222">
        <v>19</v>
      </c>
      <c r="V40" s="222">
        <f>Celkové!B40</f>
        <v>0</v>
      </c>
      <c r="W40" t="str">
        <f>IF(V40=0,"",IF('4x60'!H40="","dnf",'4x60'!H40))</f>
        <v/>
      </c>
      <c r="X40" s="135">
        <f t="shared" si="3"/>
        <v>100000</v>
      </c>
      <c r="Y40" s="222">
        <f t="shared" si="16"/>
        <v>100000.0001</v>
      </c>
      <c r="Z40" s="222">
        <f t="shared" si="17"/>
        <v>15</v>
      </c>
      <c r="AB40" t="str">
        <f>IF('ZPV Hlídky'!B39="","",'ZPV Hlídky'!B39)</f>
        <v/>
      </c>
      <c r="AC40" t="str">
        <f>IF('ZPV Hlídky'!C39="","",'ZPV Hlídky'!C39)</f>
        <v/>
      </c>
      <c r="AD40" t="str">
        <f t="shared" si="15"/>
        <v/>
      </c>
      <c r="AE40" s="134" t="str">
        <f>IF('ZPV Hlídky'!D39="","",'ZPV Hlídky'!D39)</f>
        <v/>
      </c>
      <c r="AF40" s="134" t="str">
        <f>IF('ZPV Hlídky'!E39="","",'ZPV Hlídky'!E39)</f>
        <v/>
      </c>
      <c r="AG40" s="134" t="str">
        <f>IF('ZPV Hlídky'!F39="","",'ZPV Hlídky'!F39)</f>
        <v/>
      </c>
      <c r="AH40" s="135" t="str">
        <f>IF('ZPV Hlídky'!M39="","",'ZPV Hlídky'!M39)</f>
        <v/>
      </c>
      <c r="AI40" s="134" t="str">
        <f>IF('ZPV Hlídky'!P39="","",'ZPV Hlídky'!P39)</f>
        <v/>
      </c>
      <c r="AJ40" s="134" t="str">
        <f>IF('ZPV Hlídky'!Q39="","",'ZPV Hlídky'!Q39)</f>
        <v/>
      </c>
      <c r="AK40" s="134" t="str">
        <f t="shared" si="4"/>
        <v/>
      </c>
      <c r="AL40" s="133" t="str">
        <f t="shared" si="5"/>
        <v/>
      </c>
      <c r="AN40" s="222" t="str">
        <f>IF(Celkové!B40="","",Celkové!B40)</f>
        <v/>
      </c>
      <c r="AO40" t="str">
        <f>IF(AN40="","","A")</f>
        <v/>
      </c>
      <c r="AP40" t="str">
        <f>IF(AN40="","",CONCATENATE(AN40,AO40))</f>
        <v/>
      </c>
      <c r="AQ40" s="134" t="str">
        <f t="shared" si="6"/>
        <v/>
      </c>
      <c r="AR40" s="134" t="str">
        <f t="shared" si="7"/>
        <v>dnf</v>
      </c>
      <c r="AS40" s="134">
        <f t="shared" si="8"/>
        <v>0.66666666666666663</v>
      </c>
      <c r="AT40" s="223">
        <f>MIN(AS40:AS41)</f>
        <v>0.66666666666666663</v>
      </c>
      <c r="AU40" s="224">
        <f>RANK(AT40,AT$4:AT$83,1)</f>
        <v>1</v>
      </c>
      <c r="AV40" t="str">
        <f t="shared" si="9"/>
        <v/>
      </c>
      <c r="AW40" t="e">
        <f t="shared" si="10"/>
        <v>#VALUE!</v>
      </c>
      <c r="AX40" t="e">
        <f t="shared" si="11"/>
        <v>#VALUE!</v>
      </c>
      <c r="AY40" t="e">
        <f t="shared" si="12"/>
        <v>#VALUE!</v>
      </c>
      <c r="AZ40" t="str">
        <f t="shared" si="13"/>
        <v/>
      </c>
    </row>
    <row r="41" spans="2:52" x14ac:dyDescent="0.25">
      <c r="B41" s="222"/>
      <c r="C41" s="222"/>
      <c r="D41" t="str">
        <f>Celkové!C41</f>
        <v/>
      </c>
      <c r="E41" s="135">
        <f t="shared" si="0"/>
        <v>100000</v>
      </c>
      <c r="F41" s="222"/>
      <c r="G41" s="222"/>
      <c r="H41" s="222"/>
      <c r="I41" s="135" t="str">
        <f>IF(C40=0,"",IF(Dvojice!T42="","dnf",Dvojice!T42))</f>
        <v>dnf</v>
      </c>
      <c r="J41" s="135">
        <f t="shared" si="1"/>
        <v>10000</v>
      </c>
      <c r="K41" s="222"/>
      <c r="L41" s="222"/>
      <c r="N41" s="222"/>
      <c r="O41" t="str">
        <f t="shared" si="2"/>
        <v>dnf</v>
      </c>
      <c r="P41">
        <f>CHOOSE($Q$2,SUM(Dvojice!H42:S42),"",AV41)</f>
        <v>0</v>
      </c>
      <c r="Q41" s="222"/>
      <c r="R41" s="222"/>
      <c r="S41" s="222"/>
      <c r="T41" s="136"/>
      <c r="U41" s="222"/>
      <c r="V41" s="222"/>
      <c r="W41" t="str">
        <f>IF(V40=0,"",IF('4x60'!H41="","dnf",'4x60'!H41))</f>
        <v/>
      </c>
      <c r="X41" s="135">
        <f t="shared" si="3"/>
        <v>100000</v>
      </c>
      <c r="Y41" s="222"/>
      <c r="Z41" s="222"/>
      <c r="AB41" t="str">
        <f>IF('ZPV Hlídky'!B40="","",'ZPV Hlídky'!B40)</f>
        <v/>
      </c>
      <c r="AC41" t="str">
        <f>IF('ZPV Hlídky'!C40="","",'ZPV Hlídky'!C40)</f>
        <v/>
      </c>
      <c r="AD41" t="str">
        <f t="shared" si="15"/>
        <v/>
      </c>
      <c r="AE41" s="134" t="str">
        <f>IF('ZPV Hlídky'!D40="","",'ZPV Hlídky'!D40)</f>
        <v/>
      </c>
      <c r="AF41" s="134" t="str">
        <f>IF('ZPV Hlídky'!E40="","",'ZPV Hlídky'!E40)</f>
        <v/>
      </c>
      <c r="AG41" s="134" t="str">
        <f>IF('ZPV Hlídky'!F40="","",'ZPV Hlídky'!F40)</f>
        <v/>
      </c>
      <c r="AH41" s="135" t="str">
        <f>IF('ZPV Hlídky'!M40="","",'ZPV Hlídky'!M40)</f>
        <v/>
      </c>
      <c r="AI41" s="134" t="str">
        <f>IF('ZPV Hlídky'!P40="","",'ZPV Hlídky'!P40)</f>
        <v/>
      </c>
      <c r="AJ41" s="134" t="str">
        <f>IF('ZPV Hlídky'!Q40="","",'ZPV Hlídky'!Q40)</f>
        <v/>
      </c>
      <c r="AK41" s="134" t="str">
        <f t="shared" si="4"/>
        <v/>
      </c>
      <c r="AL41" s="133" t="str">
        <f t="shared" si="5"/>
        <v/>
      </c>
      <c r="AN41" s="222"/>
      <c r="AO41" t="str">
        <f>IF(AN40="","","B")</f>
        <v/>
      </c>
      <c r="AP41" t="str">
        <f>IF(AN40="","",CONCATENATE(AN40,AO41))</f>
        <v/>
      </c>
      <c r="AQ41" s="134" t="str">
        <f t="shared" si="6"/>
        <v/>
      </c>
      <c r="AR41" s="134" t="str">
        <f t="shared" si="7"/>
        <v>dnf</v>
      </c>
      <c r="AS41" s="134">
        <f t="shared" si="8"/>
        <v>0.66666666666666663</v>
      </c>
      <c r="AT41" s="223"/>
      <c r="AU41" s="224"/>
      <c r="AV41" t="str">
        <f t="shared" si="9"/>
        <v/>
      </c>
      <c r="AW41" t="e">
        <f t="shared" si="10"/>
        <v>#VALUE!</v>
      </c>
      <c r="AX41" t="e">
        <f t="shared" si="11"/>
        <v>#VALUE!</v>
      </c>
      <c r="AY41" t="e">
        <f t="shared" si="12"/>
        <v>#VALUE!</v>
      </c>
      <c r="AZ41" t="str">
        <f t="shared" si="13"/>
        <v/>
      </c>
    </row>
    <row r="42" spans="2:52" x14ac:dyDescent="0.25">
      <c r="B42" s="222">
        <v>20</v>
      </c>
      <c r="C42" s="222" t="str">
        <f>IF(Celkové!B42=0,"",Celkové!B42)</f>
        <v/>
      </c>
      <c r="D42" t="str">
        <f>Celkové!C42</f>
        <v/>
      </c>
      <c r="E42" s="135">
        <f t="shared" si="0"/>
        <v>100000</v>
      </c>
      <c r="F42" s="222">
        <f>IF(AND(D42="dnf",D43="dnf"),"dnf",IF(OR(AND(D42="dnf",D43="N"),AND(D42="N",D43="dnf")),"N",G42))</f>
        <v>100000.0001</v>
      </c>
      <c r="G42" s="222">
        <f>MIN(E42:E43)+MAX(E42:E43)/1000000000</f>
        <v>100000.0001</v>
      </c>
      <c r="H42" s="222">
        <f>RANK(G42,G$4:G$63,1)</f>
        <v>15</v>
      </c>
      <c r="I42" s="135" t="str">
        <f>IF(C42=0,"",IF(Dvojice!T43="","dnf",Dvojice!T43))</f>
        <v>dnf</v>
      </c>
      <c r="J42" s="135">
        <f t="shared" si="1"/>
        <v>10000</v>
      </c>
      <c r="K42" s="222">
        <f>MIN(J42:J43)+MAX(J42:J43)/1000000000</f>
        <v>10000.00001</v>
      </c>
      <c r="L42" s="222">
        <f>RANK(K42,K$4:K$63,1)</f>
        <v>14</v>
      </c>
      <c r="N42" s="222">
        <f>H42</f>
        <v>15</v>
      </c>
      <c r="O42" t="str">
        <f t="shared" si="2"/>
        <v>dnf</v>
      </c>
      <c r="P42">
        <f>CHOOSE($Q$2,SUM(Dvojice!H43:S43),"",AV42)</f>
        <v>0</v>
      </c>
      <c r="Q42" s="222">
        <f>CHOOSE($Q$2,L42,Z42,AU42)</f>
        <v>14</v>
      </c>
      <c r="R42" s="222">
        <f>Q42+N42*1.001</f>
        <v>29.015000000000001</v>
      </c>
      <c r="S42" s="222">
        <f>RANK(R42,R$4:R$63,1)</f>
        <v>15</v>
      </c>
      <c r="T42" s="136"/>
      <c r="U42" s="222">
        <v>20</v>
      </c>
      <c r="V42" s="222">
        <f>Celkové!B42</f>
        <v>0</v>
      </c>
      <c r="W42" t="str">
        <f>IF(V42=0,"",IF('4x60'!H42="","dnf",'4x60'!H42))</f>
        <v/>
      </c>
      <c r="X42" s="135">
        <f t="shared" si="3"/>
        <v>100000</v>
      </c>
      <c r="Y42" s="222">
        <f t="shared" si="16"/>
        <v>100000.0001</v>
      </c>
      <c r="Z42" s="222">
        <f t="shared" si="17"/>
        <v>15</v>
      </c>
      <c r="AB42" t="str">
        <f>IF('ZPV Hlídky'!B41="","",'ZPV Hlídky'!B41)</f>
        <v/>
      </c>
      <c r="AC42" t="str">
        <f>IF('ZPV Hlídky'!C41="","",'ZPV Hlídky'!C41)</f>
        <v/>
      </c>
      <c r="AD42" t="str">
        <f t="shared" si="15"/>
        <v/>
      </c>
      <c r="AE42" s="134" t="str">
        <f>IF('ZPV Hlídky'!D41="","",'ZPV Hlídky'!D41)</f>
        <v/>
      </c>
      <c r="AF42" s="134" t="str">
        <f>IF('ZPV Hlídky'!E41="","",'ZPV Hlídky'!E41)</f>
        <v/>
      </c>
      <c r="AG42" s="134" t="str">
        <f>IF('ZPV Hlídky'!F41="","",'ZPV Hlídky'!F41)</f>
        <v/>
      </c>
      <c r="AH42" s="135" t="str">
        <f>IF('ZPV Hlídky'!M41="","",'ZPV Hlídky'!M41)</f>
        <v/>
      </c>
      <c r="AI42" s="134" t="str">
        <f>IF('ZPV Hlídky'!P41="","",'ZPV Hlídky'!P41)</f>
        <v/>
      </c>
      <c r="AJ42" s="134" t="str">
        <f>IF('ZPV Hlídky'!Q41="","",'ZPV Hlídky'!Q41)</f>
        <v/>
      </c>
      <c r="AK42" s="134" t="str">
        <f t="shared" si="4"/>
        <v/>
      </c>
      <c r="AL42" s="133" t="str">
        <f t="shared" si="5"/>
        <v/>
      </c>
      <c r="AN42" s="222" t="str">
        <f>IF(Celkové!B42="","",Celkové!B42)</f>
        <v/>
      </c>
      <c r="AO42" t="str">
        <f>IF(AN42="","","A")</f>
        <v/>
      </c>
      <c r="AP42" t="str">
        <f>IF(AN42="","",CONCATENATE(AN42,AO42))</f>
        <v/>
      </c>
      <c r="AQ42" s="134" t="str">
        <f t="shared" si="6"/>
        <v/>
      </c>
      <c r="AR42" s="134" t="str">
        <f t="shared" si="7"/>
        <v>dnf</v>
      </c>
      <c r="AS42" s="134">
        <f t="shared" si="8"/>
        <v>0.66666666666666663</v>
      </c>
      <c r="AT42" s="223">
        <f>MIN(AS42:AS43)</f>
        <v>0.66666666666666663</v>
      </c>
      <c r="AU42" s="224">
        <f>RANK(AT42,AT$4:AT$83,1)</f>
        <v>1</v>
      </c>
      <c r="AV42" t="str">
        <f t="shared" si="9"/>
        <v/>
      </c>
      <c r="AW42" t="e">
        <f t="shared" si="10"/>
        <v>#VALUE!</v>
      </c>
      <c r="AX42" t="e">
        <f t="shared" si="11"/>
        <v>#VALUE!</v>
      </c>
      <c r="AY42" t="e">
        <f t="shared" si="12"/>
        <v>#VALUE!</v>
      </c>
      <c r="AZ42" t="str">
        <f t="shared" si="13"/>
        <v/>
      </c>
    </row>
    <row r="43" spans="2:52" x14ac:dyDescent="0.25">
      <c r="B43" s="222"/>
      <c r="C43" s="222"/>
      <c r="D43" t="str">
        <f>Celkové!C43</f>
        <v/>
      </c>
      <c r="E43" s="135">
        <f t="shared" si="0"/>
        <v>100000</v>
      </c>
      <c r="F43" s="222"/>
      <c r="G43" s="222"/>
      <c r="H43" s="222"/>
      <c r="I43" s="135" t="str">
        <f>IF(C42=0,"",IF(Dvojice!T44="","dnf",Dvojice!T44))</f>
        <v>dnf</v>
      </c>
      <c r="J43" s="135">
        <f t="shared" si="1"/>
        <v>10000</v>
      </c>
      <c r="K43" s="222"/>
      <c r="L43" s="222"/>
      <c r="N43" s="222"/>
      <c r="O43" t="str">
        <f t="shared" si="2"/>
        <v>dnf</v>
      </c>
      <c r="P43">
        <f>CHOOSE($Q$2,SUM(Dvojice!H44:S44),"",AV43)</f>
        <v>0</v>
      </c>
      <c r="Q43" s="222"/>
      <c r="R43" s="222"/>
      <c r="S43" s="222"/>
      <c r="T43" s="136"/>
      <c r="U43" s="222"/>
      <c r="V43" s="222"/>
      <c r="W43" t="str">
        <f>IF(V42=0,"",IF('4x60'!H43="","dnf",'4x60'!H43))</f>
        <v/>
      </c>
      <c r="X43" s="135">
        <f t="shared" si="3"/>
        <v>100000</v>
      </c>
      <c r="Y43" s="222"/>
      <c r="Z43" s="222"/>
      <c r="AB43" t="str">
        <f>IF('ZPV Hlídky'!B42="","",'ZPV Hlídky'!B42)</f>
        <v/>
      </c>
      <c r="AC43" t="str">
        <f>IF('ZPV Hlídky'!C42="","",'ZPV Hlídky'!C42)</f>
        <v/>
      </c>
      <c r="AD43" t="str">
        <f t="shared" si="15"/>
        <v/>
      </c>
      <c r="AE43" s="134" t="str">
        <f>IF('ZPV Hlídky'!D42="","",'ZPV Hlídky'!D42)</f>
        <v/>
      </c>
      <c r="AF43" s="134" t="str">
        <f>IF('ZPV Hlídky'!E42="","",'ZPV Hlídky'!E42)</f>
        <v/>
      </c>
      <c r="AG43" s="134" t="str">
        <f>IF('ZPV Hlídky'!F42="","",'ZPV Hlídky'!F42)</f>
        <v/>
      </c>
      <c r="AH43" s="135" t="str">
        <f>IF('ZPV Hlídky'!M42="","",'ZPV Hlídky'!M42)</f>
        <v/>
      </c>
      <c r="AI43" s="134" t="str">
        <f>IF('ZPV Hlídky'!P42="","",'ZPV Hlídky'!P42)</f>
        <v/>
      </c>
      <c r="AJ43" s="134" t="str">
        <f>IF('ZPV Hlídky'!Q42="","",'ZPV Hlídky'!Q42)</f>
        <v/>
      </c>
      <c r="AK43" s="134" t="str">
        <f t="shared" si="4"/>
        <v/>
      </c>
      <c r="AL43" s="133" t="str">
        <f t="shared" si="5"/>
        <v/>
      </c>
      <c r="AN43" s="222"/>
      <c r="AO43" t="str">
        <f>IF(AN42="","","B")</f>
        <v/>
      </c>
      <c r="AP43" t="str">
        <f>IF(AN42="","",CONCATENATE(AN42,AO43))</f>
        <v/>
      </c>
      <c r="AQ43" s="134" t="str">
        <f t="shared" si="6"/>
        <v/>
      </c>
      <c r="AR43" s="134" t="str">
        <f t="shared" si="7"/>
        <v>dnf</v>
      </c>
      <c r="AS43" s="134">
        <f t="shared" si="8"/>
        <v>0.66666666666666663</v>
      </c>
      <c r="AT43" s="223"/>
      <c r="AU43" s="224"/>
      <c r="AV43" t="str">
        <f t="shared" si="9"/>
        <v/>
      </c>
      <c r="AW43" t="e">
        <f t="shared" si="10"/>
        <v>#VALUE!</v>
      </c>
      <c r="AX43" t="e">
        <f t="shared" si="11"/>
        <v>#VALUE!</v>
      </c>
      <c r="AY43" t="e">
        <f t="shared" si="12"/>
        <v>#VALUE!</v>
      </c>
      <c r="AZ43" t="str">
        <f t="shared" si="13"/>
        <v/>
      </c>
    </row>
    <row r="44" spans="2:52" x14ac:dyDescent="0.25">
      <c r="B44" s="222">
        <v>21</v>
      </c>
      <c r="C44" s="222" t="str">
        <f>IF(Celkové!B44=0,"",Celkové!B44)</f>
        <v/>
      </c>
      <c r="D44" t="str">
        <f>Celkové!C44</f>
        <v/>
      </c>
      <c r="E44" s="135">
        <f t="shared" si="0"/>
        <v>100000</v>
      </c>
      <c r="F44" s="222">
        <f>IF(AND(D44="dnf",D45="dnf"),"dnf",IF(OR(AND(D44="dnf",D45="N"),AND(D44="N",D45="dnf")),"N",G44))</f>
        <v>100000.0001</v>
      </c>
      <c r="G44" s="222">
        <f>MIN(E44:E45)+MAX(E44:E45)/1000000000</f>
        <v>100000.0001</v>
      </c>
      <c r="H44" s="222">
        <f>RANK(G44,G$4:G$63,1)</f>
        <v>15</v>
      </c>
      <c r="I44" s="135" t="str">
        <f>IF(C44=0,"",IF(Dvojice!T45="","dnf",Dvojice!T45))</f>
        <v>dnf</v>
      </c>
      <c r="J44" s="135">
        <f t="shared" si="1"/>
        <v>10000</v>
      </c>
      <c r="K44" s="222">
        <f>MIN(J44:J45)+MAX(J44:J45)/1000000000</f>
        <v>10000.00001</v>
      </c>
      <c r="L44" s="222">
        <f>RANK(K44,K$4:K$63,1)</f>
        <v>14</v>
      </c>
      <c r="N44" s="222">
        <f>H44</f>
        <v>15</v>
      </c>
      <c r="O44" t="str">
        <f t="shared" si="2"/>
        <v>dnf</v>
      </c>
      <c r="P44">
        <f>CHOOSE($Q$2,SUM(Dvojice!H45:S45),"",AV44)</f>
        <v>0</v>
      </c>
      <c r="Q44" s="222">
        <f>CHOOSE($Q$2,L44,Z44,AU44)</f>
        <v>14</v>
      </c>
      <c r="R44" s="222">
        <f>Q44+N44*1.001</f>
        <v>29.015000000000001</v>
      </c>
      <c r="S44" s="222">
        <f>RANK(R44,R$4:R$63,1)</f>
        <v>15</v>
      </c>
      <c r="T44" s="136"/>
      <c r="U44" s="222">
        <v>21</v>
      </c>
      <c r="V44" s="222">
        <f>Celkové!B44</f>
        <v>0</v>
      </c>
      <c r="W44" t="str">
        <f>IF(V44=0,"",IF('4x60'!H44="","dnf",'4x60'!H44))</f>
        <v/>
      </c>
      <c r="X44" s="135">
        <f t="shared" si="3"/>
        <v>100000</v>
      </c>
      <c r="Y44" s="222">
        <f t="shared" si="16"/>
        <v>100000.0001</v>
      </c>
      <c r="Z44" s="222">
        <f t="shared" si="17"/>
        <v>15</v>
      </c>
      <c r="AB44" t="str">
        <f>IF('ZPV Hlídky'!B43="","",'ZPV Hlídky'!B43)</f>
        <v/>
      </c>
      <c r="AC44" t="str">
        <f>IF('ZPV Hlídky'!C43="","",'ZPV Hlídky'!C43)</f>
        <v/>
      </c>
      <c r="AD44" t="str">
        <f t="shared" si="15"/>
        <v/>
      </c>
      <c r="AE44" s="134" t="str">
        <f>IF('ZPV Hlídky'!D43="","",'ZPV Hlídky'!D43)</f>
        <v/>
      </c>
      <c r="AF44" s="134" t="str">
        <f>IF('ZPV Hlídky'!E43="","",'ZPV Hlídky'!E43)</f>
        <v/>
      </c>
      <c r="AG44" s="134" t="str">
        <f>IF('ZPV Hlídky'!F43="","",'ZPV Hlídky'!F43)</f>
        <v/>
      </c>
      <c r="AH44" s="135" t="str">
        <f>IF('ZPV Hlídky'!M43="","",'ZPV Hlídky'!M43)</f>
        <v/>
      </c>
      <c r="AI44" s="134" t="str">
        <f>IF('ZPV Hlídky'!P43="","",'ZPV Hlídky'!P43)</f>
        <v/>
      </c>
      <c r="AJ44" s="134" t="str">
        <f>IF('ZPV Hlídky'!Q43="","",'ZPV Hlídky'!Q43)</f>
        <v/>
      </c>
      <c r="AK44" s="134" t="str">
        <f t="shared" si="4"/>
        <v/>
      </c>
      <c r="AL44" s="133" t="str">
        <f t="shared" si="5"/>
        <v/>
      </c>
      <c r="AN44" s="222" t="str">
        <f>IF(Celkové!B44="","",Celkové!B44)</f>
        <v/>
      </c>
      <c r="AO44" t="str">
        <f>IF(AN44="","","A")</f>
        <v/>
      </c>
      <c r="AP44" t="str">
        <f>IF(AN44="","",CONCATENATE(AN44,AO44))</f>
        <v/>
      </c>
      <c r="AQ44" s="134" t="str">
        <f t="shared" si="6"/>
        <v/>
      </c>
      <c r="AR44" s="134" t="str">
        <f t="shared" si="7"/>
        <v>dnf</v>
      </c>
      <c r="AS44" s="134">
        <f t="shared" si="8"/>
        <v>0.66666666666666663</v>
      </c>
      <c r="AT44" s="223">
        <f>MIN(AS44:AS45)</f>
        <v>0.66666666666666663</v>
      </c>
      <c r="AU44" s="224">
        <f>RANK(AT44,AT$4:AT$83,1)</f>
        <v>1</v>
      </c>
      <c r="AV44" t="str">
        <f t="shared" si="9"/>
        <v/>
      </c>
      <c r="AW44" t="e">
        <f t="shared" si="10"/>
        <v>#VALUE!</v>
      </c>
      <c r="AX44" t="e">
        <f t="shared" si="11"/>
        <v>#VALUE!</v>
      </c>
      <c r="AY44" t="e">
        <f t="shared" si="12"/>
        <v>#VALUE!</v>
      </c>
      <c r="AZ44" t="str">
        <f t="shared" si="13"/>
        <v/>
      </c>
    </row>
    <row r="45" spans="2:52" x14ac:dyDescent="0.25">
      <c r="B45" s="222"/>
      <c r="C45" s="222"/>
      <c r="D45" t="str">
        <f>Celkové!C45</f>
        <v/>
      </c>
      <c r="E45" s="135">
        <f t="shared" si="0"/>
        <v>100000</v>
      </c>
      <c r="F45" s="222"/>
      <c r="G45" s="222"/>
      <c r="H45" s="222"/>
      <c r="I45" s="135" t="str">
        <f>IF(C44=0,"",IF(Dvojice!T46="","dnf",Dvojice!T46))</f>
        <v>dnf</v>
      </c>
      <c r="J45" s="135">
        <f t="shared" si="1"/>
        <v>10000</v>
      </c>
      <c r="K45" s="222"/>
      <c r="L45" s="222"/>
      <c r="N45" s="222"/>
      <c r="O45" t="str">
        <f t="shared" si="2"/>
        <v>dnf</v>
      </c>
      <c r="P45">
        <f>CHOOSE($Q$2,SUM(Dvojice!H46:S46),"",AV45)</f>
        <v>0</v>
      </c>
      <c r="Q45" s="222"/>
      <c r="R45" s="222"/>
      <c r="S45" s="222"/>
      <c r="T45" s="136"/>
      <c r="U45" s="222"/>
      <c r="V45" s="222"/>
      <c r="W45" t="str">
        <f>IF(V44=0,"",IF('4x60'!H45="","dnf",'4x60'!H45))</f>
        <v/>
      </c>
      <c r="X45" s="135">
        <f t="shared" si="3"/>
        <v>100000</v>
      </c>
      <c r="Y45" s="222"/>
      <c r="Z45" s="222"/>
      <c r="AB45" t="str">
        <f>IF('ZPV Hlídky'!B44="","",'ZPV Hlídky'!B44)</f>
        <v/>
      </c>
      <c r="AC45" t="str">
        <f>IF('ZPV Hlídky'!C44="","",'ZPV Hlídky'!C44)</f>
        <v/>
      </c>
      <c r="AD45" t="str">
        <f t="shared" si="15"/>
        <v/>
      </c>
      <c r="AE45" s="134" t="str">
        <f>IF('ZPV Hlídky'!D44="","",'ZPV Hlídky'!D44)</f>
        <v/>
      </c>
      <c r="AF45" s="134" t="str">
        <f>IF('ZPV Hlídky'!E44="","",'ZPV Hlídky'!E44)</f>
        <v/>
      </c>
      <c r="AG45" s="134" t="str">
        <f>IF('ZPV Hlídky'!F44="","",'ZPV Hlídky'!F44)</f>
        <v/>
      </c>
      <c r="AH45" s="135" t="str">
        <f>IF('ZPV Hlídky'!M44="","",'ZPV Hlídky'!M44)</f>
        <v/>
      </c>
      <c r="AI45" s="134" t="str">
        <f>IF('ZPV Hlídky'!P44="","",'ZPV Hlídky'!P44)</f>
        <v/>
      </c>
      <c r="AJ45" s="134" t="str">
        <f>IF('ZPV Hlídky'!Q44="","",'ZPV Hlídky'!Q44)</f>
        <v/>
      </c>
      <c r="AK45" s="134" t="str">
        <f t="shared" si="4"/>
        <v/>
      </c>
      <c r="AL45" s="133" t="str">
        <f t="shared" si="5"/>
        <v/>
      </c>
      <c r="AN45" s="222"/>
      <c r="AO45" t="str">
        <f>IF(AN44="","","B")</f>
        <v/>
      </c>
      <c r="AP45" t="str">
        <f>IF(AN44="","",CONCATENATE(AN44,AO45))</f>
        <v/>
      </c>
      <c r="AQ45" s="134" t="str">
        <f t="shared" si="6"/>
        <v/>
      </c>
      <c r="AR45" s="134" t="str">
        <f t="shared" si="7"/>
        <v>dnf</v>
      </c>
      <c r="AS45" s="134">
        <f t="shared" si="8"/>
        <v>0.66666666666666663</v>
      </c>
      <c r="AT45" s="223"/>
      <c r="AU45" s="224"/>
      <c r="AV45" t="str">
        <f t="shared" si="9"/>
        <v/>
      </c>
      <c r="AW45" t="e">
        <f t="shared" si="10"/>
        <v>#VALUE!</v>
      </c>
      <c r="AX45" t="e">
        <f t="shared" si="11"/>
        <v>#VALUE!</v>
      </c>
      <c r="AY45" t="e">
        <f t="shared" si="12"/>
        <v>#VALUE!</v>
      </c>
      <c r="AZ45" t="str">
        <f t="shared" si="13"/>
        <v/>
      </c>
    </row>
    <row r="46" spans="2:52" x14ac:dyDescent="0.25">
      <c r="B46" s="222">
        <v>22</v>
      </c>
      <c r="C46" s="222" t="str">
        <f>IF(Celkové!B46=0,"",Celkové!B46)</f>
        <v/>
      </c>
      <c r="D46" t="str">
        <f>Celkové!C46</f>
        <v/>
      </c>
      <c r="E46" s="135">
        <f t="shared" si="0"/>
        <v>100000</v>
      </c>
      <c r="F46" s="222">
        <f>IF(AND(D46="dnf",D47="dnf"),"dnf",IF(OR(AND(D46="dnf",D47="N"),AND(D46="N",D47="dnf")),"N",G46))</f>
        <v>100000.0001</v>
      </c>
      <c r="G46" s="222">
        <f>MIN(E46:E47)+MAX(E46:E47)/1000000000</f>
        <v>100000.0001</v>
      </c>
      <c r="H46" s="222">
        <f>RANK(G46,G$4:G$63,1)</f>
        <v>15</v>
      </c>
      <c r="I46" s="135" t="str">
        <f>IF(C46=0,"",IF(Dvojice!T47="","dnf",Dvojice!T47))</f>
        <v>dnf</v>
      </c>
      <c r="J46" s="135">
        <f t="shared" si="1"/>
        <v>10000</v>
      </c>
      <c r="K46" s="222">
        <f>MIN(J46:J47)+MAX(J46:J47)/1000000000</f>
        <v>10000.00001</v>
      </c>
      <c r="L46" s="222">
        <f>RANK(K46,K$4:K$63,1)</f>
        <v>14</v>
      </c>
      <c r="N46" s="222">
        <f>H46</f>
        <v>15</v>
      </c>
      <c r="O46" t="str">
        <f t="shared" si="2"/>
        <v>dnf</v>
      </c>
      <c r="P46">
        <f>CHOOSE($Q$2,SUM(Dvojice!H47:S47),"",AV46)</f>
        <v>0</v>
      </c>
      <c r="Q46" s="222">
        <f>CHOOSE($Q$2,L46,Z46,AU46)</f>
        <v>14</v>
      </c>
      <c r="R46" s="222">
        <f>Q46+N46*1.001</f>
        <v>29.015000000000001</v>
      </c>
      <c r="S46" s="222">
        <f>RANK(R46,R$4:R$63,1)</f>
        <v>15</v>
      </c>
      <c r="T46" s="136"/>
      <c r="U46" s="222">
        <v>22</v>
      </c>
      <c r="V46" s="222">
        <f>Celkové!B46</f>
        <v>0</v>
      </c>
      <c r="W46" t="str">
        <f>IF(V46=0,"",IF('4x60'!H46="","dnf",'4x60'!H46))</f>
        <v/>
      </c>
      <c r="X46" s="135">
        <f t="shared" si="3"/>
        <v>100000</v>
      </c>
      <c r="Y46" s="222">
        <f t="shared" si="16"/>
        <v>100000.0001</v>
      </c>
      <c r="Z46" s="222">
        <f t="shared" si="17"/>
        <v>15</v>
      </c>
      <c r="AB46" t="str">
        <f>IF('ZPV Hlídky'!B45="","",'ZPV Hlídky'!B45)</f>
        <v/>
      </c>
      <c r="AC46" t="str">
        <f>IF('ZPV Hlídky'!C45="","",'ZPV Hlídky'!C45)</f>
        <v/>
      </c>
      <c r="AD46" t="str">
        <f t="shared" si="15"/>
        <v/>
      </c>
      <c r="AE46" s="134" t="str">
        <f>IF('ZPV Hlídky'!D45="","",'ZPV Hlídky'!D45)</f>
        <v/>
      </c>
      <c r="AF46" s="134" t="str">
        <f>IF('ZPV Hlídky'!E45="","",'ZPV Hlídky'!E45)</f>
        <v/>
      </c>
      <c r="AG46" s="134" t="str">
        <f>IF('ZPV Hlídky'!F45="","",'ZPV Hlídky'!F45)</f>
        <v/>
      </c>
      <c r="AH46" s="135" t="str">
        <f>IF('ZPV Hlídky'!M45="","",'ZPV Hlídky'!M45)</f>
        <v/>
      </c>
      <c r="AI46" s="134" t="str">
        <f>IF('ZPV Hlídky'!P45="","",'ZPV Hlídky'!P45)</f>
        <v/>
      </c>
      <c r="AJ46" s="134" t="str">
        <f>IF('ZPV Hlídky'!Q45="","",'ZPV Hlídky'!Q45)</f>
        <v/>
      </c>
      <c r="AK46" s="134" t="str">
        <f t="shared" si="4"/>
        <v/>
      </c>
      <c r="AL46" s="133" t="str">
        <f t="shared" si="5"/>
        <v/>
      </c>
      <c r="AN46" s="222" t="str">
        <f>IF(Celkové!B46="","",Celkové!B46)</f>
        <v/>
      </c>
      <c r="AO46" t="str">
        <f>IF(AN46="","","A")</f>
        <v/>
      </c>
      <c r="AP46" t="str">
        <f>IF(AN46="","",CONCATENATE(AN46,AO46))</f>
        <v/>
      </c>
      <c r="AQ46" s="134" t="str">
        <f t="shared" si="6"/>
        <v/>
      </c>
      <c r="AR46" s="134" t="str">
        <f t="shared" si="7"/>
        <v>dnf</v>
      </c>
      <c r="AS46" s="134">
        <f t="shared" si="8"/>
        <v>0.66666666666666663</v>
      </c>
      <c r="AT46" s="223">
        <f>MIN(AS46:AS47)</f>
        <v>0.66666666666666663</v>
      </c>
      <c r="AU46" s="224">
        <f>RANK(AT46,AT$4:AT$83,1)</f>
        <v>1</v>
      </c>
      <c r="AV46" t="str">
        <f t="shared" si="9"/>
        <v/>
      </c>
      <c r="AW46" t="e">
        <f t="shared" si="10"/>
        <v>#VALUE!</v>
      </c>
      <c r="AX46" t="e">
        <f t="shared" si="11"/>
        <v>#VALUE!</v>
      </c>
      <c r="AY46" t="e">
        <f t="shared" si="12"/>
        <v>#VALUE!</v>
      </c>
      <c r="AZ46" t="str">
        <f t="shared" si="13"/>
        <v/>
      </c>
    </row>
    <row r="47" spans="2:52" x14ac:dyDescent="0.25">
      <c r="B47" s="222"/>
      <c r="C47" s="222"/>
      <c r="D47" t="str">
        <f>Celkové!C47</f>
        <v/>
      </c>
      <c r="E47" s="135">
        <f t="shared" si="0"/>
        <v>100000</v>
      </c>
      <c r="F47" s="222"/>
      <c r="G47" s="222"/>
      <c r="H47" s="222"/>
      <c r="I47" s="135" t="str">
        <f>IF(C46=0,"",IF(Dvojice!T48="","dnf",Dvojice!T48))</f>
        <v>dnf</v>
      </c>
      <c r="J47" s="135">
        <f t="shared" si="1"/>
        <v>10000</v>
      </c>
      <c r="K47" s="222"/>
      <c r="L47" s="222"/>
      <c r="N47" s="222"/>
      <c r="O47" t="str">
        <f t="shared" si="2"/>
        <v>dnf</v>
      </c>
      <c r="P47">
        <f>CHOOSE($Q$2,SUM(Dvojice!H48:S48),"",AV47)</f>
        <v>0</v>
      </c>
      <c r="Q47" s="222"/>
      <c r="R47" s="222"/>
      <c r="S47" s="222"/>
      <c r="T47" s="136"/>
      <c r="U47" s="222"/>
      <c r="V47" s="222"/>
      <c r="W47" t="str">
        <f>IF(V46=0,"",IF('4x60'!H47="","dnf",'4x60'!H47))</f>
        <v/>
      </c>
      <c r="X47" s="135">
        <f t="shared" si="3"/>
        <v>100000</v>
      </c>
      <c r="Y47" s="222"/>
      <c r="Z47" s="222"/>
      <c r="AB47" t="str">
        <f>IF('ZPV Hlídky'!B46="","",'ZPV Hlídky'!B46)</f>
        <v/>
      </c>
      <c r="AC47" t="str">
        <f>IF('ZPV Hlídky'!C46="","",'ZPV Hlídky'!C46)</f>
        <v/>
      </c>
      <c r="AD47" t="str">
        <f t="shared" si="15"/>
        <v/>
      </c>
      <c r="AE47" s="134" t="str">
        <f>IF('ZPV Hlídky'!D46="","",'ZPV Hlídky'!D46)</f>
        <v/>
      </c>
      <c r="AF47" s="134" t="str">
        <f>IF('ZPV Hlídky'!E46="","",'ZPV Hlídky'!E46)</f>
        <v/>
      </c>
      <c r="AG47" s="134" t="str">
        <f>IF('ZPV Hlídky'!F46="","",'ZPV Hlídky'!F46)</f>
        <v/>
      </c>
      <c r="AH47" s="135" t="str">
        <f>IF('ZPV Hlídky'!M46="","",'ZPV Hlídky'!M46)</f>
        <v/>
      </c>
      <c r="AI47" s="134" t="str">
        <f>IF('ZPV Hlídky'!P46="","",'ZPV Hlídky'!P46)</f>
        <v/>
      </c>
      <c r="AJ47" s="134" t="str">
        <f>IF('ZPV Hlídky'!Q46="","",'ZPV Hlídky'!Q46)</f>
        <v/>
      </c>
      <c r="AK47" s="134" t="str">
        <f t="shared" si="4"/>
        <v/>
      </c>
      <c r="AL47" s="133" t="str">
        <f t="shared" si="5"/>
        <v/>
      </c>
      <c r="AN47" s="222"/>
      <c r="AO47" t="str">
        <f>IF(AN46="","","B")</f>
        <v/>
      </c>
      <c r="AP47" t="str">
        <f>IF(AN46="","",CONCATENATE(AN46,AO47))</f>
        <v/>
      </c>
      <c r="AQ47" s="134" t="str">
        <f t="shared" si="6"/>
        <v/>
      </c>
      <c r="AR47" s="134" t="str">
        <f t="shared" si="7"/>
        <v>dnf</v>
      </c>
      <c r="AS47" s="134">
        <f t="shared" si="8"/>
        <v>0.66666666666666663</v>
      </c>
      <c r="AT47" s="223"/>
      <c r="AU47" s="224"/>
      <c r="AV47" t="str">
        <f t="shared" si="9"/>
        <v/>
      </c>
      <c r="AZ47" t="str">
        <f t="shared" si="13"/>
        <v/>
      </c>
    </row>
    <row r="48" spans="2:52" x14ac:dyDescent="0.25">
      <c r="B48" s="222">
        <v>23</v>
      </c>
      <c r="C48" s="222" t="str">
        <f>IF(Celkové!B48=0,"",Celkové!B48)</f>
        <v/>
      </c>
      <c r="D48" t="str">
        <f>Celkové!C48</f>
        <v/>
      </c>
      <c r="E48" s="135">
        <f t="shared" si="0"/>
        <v>100000</v>
      </c>
      <c r="F48" s="222">
        <f>IF(AND(D48="dnf",D49="dnf"),"dnf",IF(OR(AND(D48="dnf",D49="N"),AND(D48="N",D49="dnf")),"N",G48))</f>
        <v>100000.0001</v>
      </c>
      <c r="G48" s="222">
        <f>MIN(E48:E49)+MAX(E48:E49)/1000000000</f>
        <v>100000.0001</v>
      </c>
      <c r="H48" s="222">
        <f>RANK(G48,G$4:G$63,1)</f>
        <v>15</v>
      </c>
      <c r="I48" s="135" t="str">
        <f>IF(C48=0,"",IF(Dvojice!T49="","dnf",Dvojice!T49))</f>
        <v>dnf</v>
      </c>
      <c r="J48" s="135">
        <f t="shared" si="1"/>
        <v>10000</v>
      </c>
      <c r="K48" s="222">
        <f>MIN(J48:J49)+MAX(J48:J49)/1000000000</f>
        <v>10000.00001</v>
      </c>
      <c r="L48" s="222">
        <f>RANK(K48,K$4:K$63,1)</f>
        <v>14</v>
      </c>
      <c r="N48" s="222">
        <f>H48</f>
        <v>15</v>
      </c>
      <c r="O48" t="str">
        <f t="shared" si="2"/>
        <v>dnf</v>
      </c>
      <c r="P48">
        <f>CHOOSE($Q$2,SUM(Dvojice!H49:S49),"",AV48)</f>
        <v>0</v>
      </c>
      <c r="Q48" s="222">
        <f>CHOOSE($Q$2,L48,Z48,AU48)</f>
        <v>14</v>
      </c>
      <c r="R48" s="222">
        <f>Q48+N48*1.001</f>
        <v>29.015000000000001</v>
      </c>
      <c r="S48" s="222">
        <f>RANK(R48,R$4:R$63,1)</f>
        <v>15</v>
      </c>
      <c r="T48" s="136"/>
      <c r="U48" s="222">
        <v>23</v>
      </c>
      <c r="V48" s="222">
        <f>Celkové!B48</f>
        <v>0</v>
      </c>
      <c r="W48" t="str">
        <f>IF(V48=0,"",IF('4x60'!H48="","dnf",'4x60'!H48))</f>
        <v/>
      </c>
      <c r="X48" s="135">
        <f t="shared" si="3"/>
        <v>100000</v>
      </c>
      <c r="Y48" s="222">
        <f t="shared" si="16"/>
        <v>100000.0001</v>
      </c>
      <c r="Z48" s="222">
        <f t="shared" si="17"/>
        <v>15</v>
      </c>
      <c r="AB48" t="str">
        <f>IF('ZPV Hlídky'!B47="","",'ZPV Hlídky'!B47)</f>
        <v/>
      </c>
      <c r="AC48" t="str">
        <f>IF('ZPV Hlídky'!C47="","",'ZPV Hlídky'!C47)</f>
        <v/>
      </c>
      <c r="AD48" t="str">
        <f t="shared" si="15"/>
        <v/>
      </c>
      <c r="AE48" s="134" t="str">
        <f>IF('ZPV Hlídky'!D47="","",'ZPV Hlídky'!D47)</f>
        <v/>
      </c>
      <c r="AF48" s="134" t="str">
        <f>IF('ZPV Hlídky'!E47="","",'ZPV Hlídky'!E47)</f>
        <v/>
      </c>
      <c r="AG48" s="134" t="str">
        <f>IF('ZPV Hlídky'!F47="","",'ZPV Hlídky'!F47)</f>
        <v/>
      </c>
      <c r="AH48" s="135" t="str">
        <f>IF('ZPV Hlídky'!M47="","",'ZPV Hlídky'!M47)</f>
        <v/>
      </c>
      <c r="AI48" s="134" t="str">
        <f>IF('ZPV Hlídky'!P47="","",'ZPV Hlídky'!P47)</f>
        <v/>
      </c>
      <c r="AJ48" s="134" t="str">
        <f>IF('ZPV Hlídky'!Q47="","",'ZPV Hlídky'!Q47)</f>
        <v/>
      </c>
      <c r="AK48" s="134" t="str">
        <f t="shared" si="4"/>
        <v/>
      </c>
      <c r="AL48" s="133" t="str">
        <f t="shared" si="5"/>
        <v/>
      </c>
      <c r="AN48" s="222" t="str">
        <f>IF(Celkové!B48="","",Celkové!B48)</f>
        <v/>
      </c>
      <c r="AO48" t="str">
        <f>IF(AN48="","","A")</f>
        <v/>
      </c>
      <c r="AP48" t="str">
        <f>IF(AN48="","",CONCATENATE(AN48,AO48))</f>
        <v/>
      </c>
      <c r="AQ48" s="134" t="str">
        <f t="shared" si="6"/>
        <v/>
      </c>
      <c r="AR48" s="134" t="str">
        <f t="shared" si="7"/>
        <v>dnf</v>
      </c>
      <c r="AS48" s="134">
        <f t="shared" si="8"/>
        <v>0.66666666666666663</v>
      </c>
      <c r="AT48" s="223">
        <f>MIN(AS48:AS49)</f>
        <v>0.66666666666666663</v>
      </c>
      <c r="AU48" s="224">
        <f>RANK(AT48,AT$4:AT$83,1)</f>
        <v>1</v>
      </c>
      <c r="AV48" t="str">
        <f t="shared" si="9"/>
        <v/>
      </c>
      <c r="AZ48" t="str">
        <f t="shared" si="13"/>
        <v/>
      </c>
    </row>
    <row r="49" spans="2:52" x14ac:dyDescent="0.25">
      <c r="B49" s="222"/>
      <c r="C49" s="222"/>
      <c r="D49" t="str">
        <f>Celkové!C49</f>
        <v/>
      </c>
      <c r="E49" s="135">
        <f t="shared" si="0"/>
        <v>100000</v>
      </c>
      <c r="F49" s="222"/>
      <c r="G49" s="222"/>
      <c r="H49" s="222"/>
      <c r="I49" s="135" t="str">
        <f>IF(C48=0,"",IF(Dvojice!T50="","dnf",Dvojice!T50))</f>
        <v>dnf</v>
      </c>
      <c r="J49" s="135">
        <f t="shared" si="1"/>
        <v>10000</v>
      </c>
      <c r="K49" s="222"/>
      <c r="L49" s="222"/>
      <c r="N49" s="222"/>
      <c r="O49" t="str">
        <f t="shared" si="2"/>
        <v>dnf</v>
      </c>
      <c r="P49">
        <f>CHOOSE($Q$2,SUM(Dvojice!H50:S50),"",AV49)</f>
        <v>0</v>
      </c>
      <c r="Q49" s="222"/>
      <c r="R49" s="222"/>
      <c r="S49" s="222"/>
      <c r="T49" s="136"/>
      <c r="U49" s="222"/>
      <c r="V49" s="222"/>
      <c r="W49" t="str">
        <f>IF(V48=0,"",IF('4x60'!H49="","dnf",'4x60'!H49))</f>
        <v/>
      </c>
      <c r="X49" s="135">
        <f t="shared" si="3"/>
        <v>100000</v>
      </c>
      <c r="Y49" s="222"/>
      <c r="Z49" s="222"/>
      <c r="AB49" t="str">
        <f>IF('ZPV Hlídky'!B48="","",'ZPV Hlídky'!B48)</f>
        <v/>
      </c>
      <c r="AC49" t="str">
        <f>IF('ZPV Hlídky'!C48="","",'ZPV Hlídky'!C48)</f>
        <v/>
      </c>
      <c r="AD49" t="str">
        <f t="shared" si="15"/>
        <v/>
      </c>
      <c r="AE49" s="134" t="str">
        <f>IF('ZPV Hlídky'!D48="","",'ZPV Hlídky'!D48)</f>
        <v/>
      </c>
      <c r="AF49" s="134" t="str">
        <f>IF('ZPV Hlídky'!E48="","",'ZPV Hlídky'!E48)</f>
        <v/>
      </c>
      <c r="AG49" s="134" t="str">
        <f>IF('ZPV Hlídky'!F48="","",'ZPV Hlídky'!F48)</f>
        <v/>
      </c>
      <c r="AH49" s="135" t="str">
        <f>IF('ZPV Hlídky'!M48="","",'ZPV Hlídky'!M48)</f>
        <v/>
      </c>
      <c r="AI49" s="134" t="str">
        <f>IF('ZPV Hlídky'!P48="","",'ZPV Hlídky'!P48)</f>
        <v/>
      </c>
      <c r="AJ49" s="134" t="str">
        <f>IF('ZPV Hlídky'!Q48="","",'ZPV Hlídky'!Q48)</f>
        <v/>
      </c>
      <c r="AK49" s="134" t="str">
        <f t="shared" si="4"/>
        <v/>
      </c>
      <c r="AL49" s="133" t="str">
        <f t="shared" si="5"/>
        <v/>
      </c>
      <c r="AN49" s="222"/>
      <c r="AO49" t="str">
        <f>IF(AN48="","","B")</f>
        <v/>
      </c>
      <c r="AP49" t="str">
        <f>IF(AN48="","",CONCATENATE(AN48,AO49))</f>
        <v/>
      </c>
      <c r="AQ49" s="134" t="str">
        <f t="shared" si="6"/>
        <v/>
      </c>
      <c r="AR49" s="134" t="str">
        <f t="shared" si="7"/>
        <v>dnf</v>
      </c>
      <c r="AS49" s="134">
        <f t="shared" si="8"/>
        <v>0.66666666666666663</v>
      </c>
      <c r="AT49" s="223"/>
      <c r="AU49" s="224"/>
      <c r="AV49" t="str">
        <f t="shared" si="9"/>
        <v/>
      </c>
      <c r="AZ49" t="str">
        <f t="shared" si="13"/>
        <v/>
      </c>
    </row>
    <row r="50" spans="2:52" x14ac:dyDescent="0.25">
      <c r="B50" s="222">
        <v>24</v>
      </c>
      <c r="C50" s="222" t="str">
        <f>IF(Celkové!B50=0,"",Celkové!B50)</f>
        <v/>
      </c>
      <c r="D50" t="str">
        <f>Celkové!C50</f>
        <v/>
      </c>
      <c r="E50" s="135">
        <f t="shared" si="0"/>
        <v>100000</v>
      </c>
      <c r="F50" s="222">
        <f>IF(AND(D50="dnf",D51="dnf"),"dnf",IF(OR(AND(D50="dnf",D51="N"),AND(D50="N",D51="dnf")),"N",G50))</f>
        <v>100000.0001</v>
      </c>
      <c r="G50" s="222">
        <f>MIN(E50:E51)+MAX(E50:E51)/1000000000</f>
        <v>100000.0001</v>
      </c>
      <c r="H50" s="222">
        <f>RANK(G50,G$4:G$63,1)</f>
        <v>15</v>
      </c>
      <c r="I50" s="135" t="str">
        <f>IF(C50=0,"",IF(Dvojice!T51="","dnf",Dvojice!T51))</f>
        <v>dnf</v>
      </c>
      <c r="J50" s="135">
        <f t="shared" si="1"/>
        <v>10000</v>
      </c>
      <c r="K50" s="222">
        <f>MIN(J50:J51)+MAX(J50:J51)/1000000000</f>
        <v>10000.00001</v>
      </c>
      <c r="L50" s="222">
        <f>RANK(K50,K$4:K$63,1)</f>
        <v>14</v>
      </c>
      <c r="N50" s="222">
        <f>H50</f>
        <v>15</v>
      </c>
      <c r="O50" t="str">
        <f t="shared" si="2"/>
        <v>dnf</v>
      </c>
      <c r="P50">
        <f>CHOOSE($Q$2,SUM(Dvojice!H51:S51),"",AV50)</f>
        <v>0</v>
      </c>
      <c r="Q50" s="222">
        <f>CHOOSE($Q$2,L50,Z50,AU50)</f>
        <v>14</v>
      </c>
      <c r="R50" s="222">
        <f>Q50+N50*1.001</f>
        <v>29.015000000000001</v>
      </c>
      <c r="S50" s="222">
        <f>RANK(R50,R$4:R$63,1)</f>
        <v>15</v>
      </c>
      <c r="T50" s="136"/>
      <c r="U50" s="222">
        <v>24</v>
      </c>
      <c r="V50" s="222">
        <f>Celkové!B50</f>
        <v>0</v>
      </c>
      <c r="W50" t="str">
        <f>IF(V50=0,"",IF('4x60'!H50="","dnf",'4x60'!H50))</f>
        <v/>
      </c>
      <c r="X50" s="135">
        <f t="shared" si="3"/>
        <v>100000</v>
      </c>
      <c r="Y50" s="222">
        <f t="shared" si="16"/>
        <v>100000.0001</v>
      </c>
      <c r="Z50" s="222">
        <f t="shared" si="17"/>
        <v>15</v>
      </c>
      <c r="AB50" t="str">
        <f>IF('ZPV Hlídky'!B49="","",'ZPV Hlídky'!B49)</f>
        <v/>
      </c>
      <c r="AC50" t="str">
        <f>IF('ZPV Hlídky'!C49="","",'ZPV Hlídky'!C49)</f>
        <v/>
      </c>
      <c r="AD50" t="str">
        <f t="shared" si="15"/>
        <v/>
      </c>
      <c r="AE50" s="134" t="str">
        <f>IF('ZPV Hlídky'!D49="","",'ZPV Hlídky'!D49)</f>
        <v/>
      </c>
      <c r="AF50" s="134" t="str">
        <f>IF('ZPV Hlídky'!E49="","",'ZPV Hlídky'!E49)</f>
        <v/>
      </c>
      <c r="AG50" s="134" t="str">
        <f>IF('ZPV Hlídky'!F49="","",'ZPV Hlídky'!F49)</f>
        <v/>
      </c>
      <c r="AH50" s="135" t="str">
        <f>IF('ZPV Hlídky'!M49="","",'ZPV Hlídky'!M49)</f>
        <v/>
      </c>
      <c r="AI50" s="134" t="str">
        <f>IF('ZPV Hlídky'!P49="","",'ZPV Hlídky'!P49)</f>
        <v/>
      </c>
      <c r="AJ50" s="134" t="str">
        <f>IF('ZPV Hlídky'!Q49="","",'ZPV Hlídky'!Q49)</f>
        <v/>
      </c>
      <c r="AK50" s="134" t="str">
        <f t="shared" si="4"/>
        <v/>
      </c>
      <c r="AL50" s="133" t="str">
        <f t="shared" si="5"/>
        <v/>
      </c>
      <c r="AN50" s="222" t="str">
        <f>IF(Celkové!B50="","",Celkové!B50)</f>
        <v/>
      </c>
      <c r="AO50" t="str">
        <f>IF(AN50="","","A")</f>
        <v/>
      </c>
      <c r="AP50" t="str">
        <f>IF(AN50="","",CONCATENATE(AN50,AO50))</f>
        <v/>
      </c>
      <c r="AQ50" s="134" t="str">
        <f t="shared" ref="AQ50:AQ68" si="18">IF(AP50="","",IF(ISNA(MATCH(AP50,AD$4:AD$83,0)),"dnf",INDEX(AI$4:AI$83,MATCH(AP50,AD$4:AD$83,0),1)))</f>
        <v/>
      </c>
      <c r="AR50" s="134" t="str">
        <f t="shared" si="7"/>
        <v>dnf</v>
      </c>
      <c r="AS50" s="134">
        <f t="shared" si="8"/>
        <v>0.66666666666666663</v>
      </c>
      <c r="AT50" s="223">
        <f>MIN(AS50:AS51)</f>
        <v>0.66666666666666663</v>
      </c>
      <c r="AU50" s="224">
        <f>RANK(AT50,AT$4:AT$83,1)</f>
        <v>1</v>
      </c>
      <c r="AV50" t="str">
        <f t="shared" si="9"/>
        <v/>
      </c>
      <c r="AZ50" t="str">
        <f t="shared" si="13"/>
        <v/>
      </c>
    </row>
    <row r="51" spans="2:52" x14ac:dyDescent="0.25">
      <c r="B51" s="222"/>
      <c r="C51" s="222"/>
      <c r="D51" t="str">
        <f>Celkové!C51</f>
        <v/>
      </c>
      <c r="E51" s="135">
        <f t="shared" si="0"/>
        <v>100000</v>
      </c>
      <c r="F51" s="222"/>
      <c r="G51" s="222"/>
      <c r="H51" s="222"/>
      <c r="I51" s="135" t="str">
        <f>IF(C50=0,"",IF(Dvojice!T52="","dnf",Dvojice!T52))</f>
        <v>dnf</v>
      </c>
      <c r="J51" s="135">
        <f t="shared" si="1"/>
        <v>10000</v>
      </c>
      <c r="K51" s="222"/>
      <c r="L51" s="222"/>
      <c r="N51" s="222"/>
      <c r="O51" t="str">
        <f t="shared" si="2"/>
        <v>dnf</v>
      </c>
      <c r="P51">
        <f>CHOOSE($Q$2,SUM(Dvojice!H52:S52),"",AV51)</f>
        <v>0</v>
      </c>
      <c r="Q51" s="222"/>
      <c r="R51" s="222"/>
      <c r="S51" s="222"/>
      <c r="T51" s="136"/>
      <c r="U51" s="222"/>
      <c r="V51" s="222"/>
      <c r="W51" t="str">
        <f>IF(V50=0,"",IF('4x60'!H51="","dnf",'4x60'!H51))</f>
        <v/>
      </c>
      <c r="X51" s="135">
        <f t="shared" si="3"/>
        <v>100000</v>
      </c>
      <c r="Y51" s="222"/>
      <c r="Z51" s="222"/>
      <c r="AB51" t="str">
        <f>IF('ZPV Hlídky'!B50="","",'ZPV Hlídky'!B50)</f>
        <v/>
      </c>
      <c r="AC51" t="str">
        <f>IF('ZPV Hlídky'!C50="","",'ZPV Hlídky'!C50)</f>
        <v/>
      </c>
      <c r="AD51" t="str">
        <f t="shared" si="15"/>
        <v/>
      </c>
      <c r="AE51" s="134" t="str">
        <f>IF('ZPV Hlídky'!D50="","",'ZPV Hlídky'!D50)</f>
        <v/>
      </c>
      <c r="AF51" s="134" t="str">
        <f>IF('ZPV Hlídky'!E50="","",'ZPV Hlídky'!E50)</f>
        <v/>
      </c>
      <c r="AG51" s="134" t="str">
        <f>IF('ZPV Hlídky'!F50="","",'ZPV Hlídky'!F50)</f>
        <v/>
      </c>
      <c r="AH51" s="135" t="str">
        <f>IF('ZPV Hlídky'!M50="","",'ZPV Hlídky'!M50)</f>
        <v/>
      </c>
      <c r="AI51" s="134" t="str">
        <f>IF('ZPV Hlídky'!P50="","",'ZPV Hlídky'!P50)</f>
        <v/>
      </c>
      <c r="AJ51" s="134" t="str">
        <f>IF('ZPV Hlídky'!Q50="","",'ZPV Hlídky'!Q50)</f>
        <v/>
      </c>
      <c r="AK51" s="134" t="str">
        <f t="shared" si="4"/>
        <v/>
      </c>
      <c r="AL51" s="133" t="str">
        <f t="shared" si="5"/>
        <v/>
      </c>
      <c r="AN51" s="222"/>
      <c r="AO51" t="str">
        <f>IF(AN50="","","B")</f>
        <v/>
      </c>
      <c r="AP51" t="str">
        <f>IF(AN50="","",CONCATENATE(AN50,AO51))</f>
        <v/>
      </c>
      <c r="AQ51" s="134" t="str">
        <f t="shared" si="18"/>
        <v/>
      </c>
      <c r="AR51" s="134" t="str">
        <f t="shared" si="7"/>
        <v>dnf</v>
      </c>
      <c r="AS51" s="134">
        <f t="shared" si="8"/>
        <v>0.66666666666666663</v>
      </c>
      <c r="AT51" s="223"/>
      <c r="AU51" s="224"/>
      <c r="AV51" t="str">
        <f t="shared" si="9"/>
        <v/>
      </c>
      <c r="AZ51" t="str">
        <f t="shared" si="13"/>
        <v/>
      </c>
    </row>
    <row r="52" spans="2:52" x14ac:dyDescent="0.25">
      <c r="B52" s="222">
        <v>25</v>
      </c>
      <c r="C52" s="222" t="str">
        <f>IF(Celkové!B52=0,"",Celkové!B52)</f>
        <v/>
      </c>
      <c r="D52" t="str">
        <f>Celkové!C52</f>
        <v/>
      </c>
      <c r="E52" s="135">
        <f t="shared" si="0"/>
        <v>100000</v>
      </c>
      <c r="F52" s="222">
        <f>IF(AND(D52="dnf",D53="dnf"),"dnf",IF(OR(AND(D52="dnf",D53="N"),AND(D52="N",D53="dnf")),"N",G52))</f>
        <v>100000.0001</v>
      </c>
      <c r="G52" s="222">
        <f>MIN(E52:E53)+MAX(E52:E53)/1000000000</f>
        <v>100000.0001</v>
      </c>
      <c r="H52" s="222">
        <f>RANK(G52,G$4:G$63,1)</f>
        <v>15</v>
      </c>
      <c r="I52" s="135" t="str">
        <f>IF(C52=0,"",IF(Dvojice!T53="","dnf",Dvojice!T53))</f>
        <v>dnf</v>
      </c>
      <c r="J52" s="135">
        <f t="shared" si="1"/>
        <v>10000</v>
      </c>
      <c r="K52" s="222">
        <f>MIN(J52:J53)+MAX(J52:J53)/1000000000</f>
        <v>10000.00001</v>
      </c>
      <c r="L52" s="222">
        <f>RANK(K52,K$4:K$63,1)</f>
        <v>14</v>
      </c>
      <c r="N52" s="222">
        <f>H52</f>
        <v>15</v>
      </c>
      <c r="O52" t="str">
        <f t="shared" si="2"/>
        <v>dnf</v>
      </c>
      <c r="P52">
        <f>CHOOSE($Q$2,SUM(Dvojice!H53:S53),"",AV52)</f>
        <v>0</v>
      </c>
      <c r="Q52" s="222">
        <f>CHOOSE($Q$2,L52,Z52,AU52)</f>
        <v>14</v>
      </c>
      <c r="R52" s="222">
        <f>Q52+N52*1.001</f>
        <v>29.015000000000001</v>
      </c>
      <c r="S52" s="222">
        <f>RANK(R52,R$4:R$63,1)</f>
        <v>15</v>
      </c>
      <c r="T52" s="136"/>
      <c r="U52" s="222">
        <v>25</v>
      </c>
      <c r="V52" s="222">
        <f>Celkové!B52</f>
        <v>0</v>
      </c>
      <c r="W52" t="str">
        <f>IF(V52=0,"",IF('4x60'!H52="","dnf",'4x60'!H52))</f>
        <v/>
      </c>
      <c r="X52" s="135">
        <f t="shared" si="3"/>
        <v>100000</v>
      </c>
      <c r="Y52" s="222">
        <f t="shared" si="16"/>
        <v>100000.0001</v>
      </c>
      <c r="Z52" s="222">
        <f t="shared" si="17"/>
        <v>15</v>
      </c>
      <c r="AB52" t="str">
        <f>IF('ZPV Hlídky'!B51="","",'ZPV Hlídky'!B51)</f>
        <v/>
      </c>
      <c r="AC52" t="str">
        <f>IF('ZPV Hlídky'!C51="","",'ZPV Hlídky'!C51)</f>
        <v/>
      </c>
      <c r="AD52" t="str">
        <f t="shared" si="15"/>
        <v/>
      </c>
      <c r="AE52" s="134" t="str">
        <f>IF('ZPV Hlídky'!D51="","",'ZPV Hlídky'!D51)</f>
        <v/>
      </c>
      <c r="AF52" s="134" t="str">
        <f>IF('ZPV Hlídky'!E51="","",'ZPV Hlídky'!E51)</f>
        <v/>
      </c>
      <c r="AG52" s="134" t="str">
        <f>IF('ZPV Hlídky'!F51="","",'ZPV Hlídky'!F51)</f>
        <v/>
      </c>
      <c r="AH52" s="135" t="str">
        <f>IF('ZPV Hlídky'!M51="","",'ZPV Hlídky'!M51)</f>
        <v/>
      </c>
      <c r="AI52" s="134" t="str">
        <f>IF('ZPV Hlídky'!P51="","",'ZPV Hlídky'!P51)</f>
        <v/>
      </c>
      <c r="AJ52" s="134" t="str">
        <f>IF('ZPV Hlídky'!Q51="","",'ZPV Hlídky'!Q51)</f>
        <v/>
      </c>
      <c r="AK52" s="134" t="str">
        <f t="shared" si="4"/>
        <v/>
      </c>
      <c r="AL52" s="133" t="str">
        <f t="shared" si="5"/>
        <v/>
      </c>
      <c r="AN52" s="222" t="str">
        <f>IF(Celkové!B52="","",Celkové!B52)</f>
        <v/>
      </c>
      <c r="AO52" t="str">
        <f>IF(AN52="","","A")</f>
        <v/>
      </c>
      <c r="AP52" t="str">
        <f>IF(AN52="","",CONCATENATE(AN52,AO52))</f>
        <v/>
      </c>
      <c r="AQ52" s="134" t="str">
        <f t="shared" si="18"/>
        <v/>
      </c>
      <c r="AR52" s="134" t="str">
        <f t="shared" si="7"/>
        <v>dnf</v>
      </c>
      <c r="AS52" s="134">
        <f t="shared" si="8"/>
        <v>0.66666666666666663</v>
      </c>
      <c r="AT52" s="223">
        <f>MIN(AS52:AS53)</f>
        <v>0.66666666666666663</v>
      </c>
      <c r="AU52" s="224">
        <f>RANK(AT52,AT$4:AT$83,1)</f>
        <v>1</v>
      </c>
      <c r="AV52" t="str">
        <f t="shared" si="9"/>
        <v/>
      </c>
      <c r="AZ52" t="str">
        <f t="shared" si="13"/>
        <v/>
      </c>
    </row>
    <row r="53" spans="2:52" x14ac:dyDescent="0.25">
      <c r="B53" s="222"/>
      <c r="C53" s="222"/>
      <c r="D53" t="str">
        <f>Celkové!C53</f>
        <v/>
      </c>
      <c r="E53" s="135">
        <f t="shared" si="0"/>
        <v>100000</v>
      </c>
      <c r="F53" s="222"/>
      <c r="G53" s="222"/>
      <c r="H53" s="222"/>
      <c r="I53" s="135" t="str">
        <f>IF(C52=0,"",IF(Dvojice!T54="","dnf",Dvojice!T54))</f>
        <v>dnf</v>
      </c>
      <c r="J53" s="135">
        <f t="shared" si="1"/>
        <v>10000</v>
      </c>
      <c r="K53" s="222"/>
      <c r="L53" s="222"/>
      <c r="N53" s="222"/>
      <c r="O53" t="str">
        <f t="shared" si="2"/>
        <v>dnf</v>
      </c>
      <c r="P53">
        <f>CHOOSE($Q$2,SUM(Dvojice!H54:S54),"",AV53)</f>
        <v>0</v>
      </c>
      <c r="Q53" s="222"/>
      <c r="R53" s="222"/>
      <c r="S53" s="222"/>
      <c r="T53" s="136"/>
      <c r="U53" s="222"/>
      <c r="V53" s="222"/>
      <c r="W53" t="str">
        <f>IF(V52=0,"",IF('4x60'!H53="","dnf",'4x60'!H53))</f>
        <v/>
      </c>
      <c r="X53" s="135">
        <f t="shared" si="3"/>
        <v>100000</v>
      </c>
      <c r="Y53" s="222"/>
      <c r="Z53" s="222"/>
      <c r="AB53" t="str">
        <f>IF('ZPV Hlídky'!B52="","",'ZPV Hlídky'!B52)</f>
        <v/>
      </c>
      <c r="AC53" t="str">
        <f>IF('ZPV Hlídky'!C52="","",'ZPV Hlídky'!C52)</f>
        <v/>
      </c>
      <c r="AD53" t="str">
        <f t="shared" si="15"/>
        <v/>
      </c>
      <c r="AE53" s="134" t="str">
        <f>IF('ZPV Hlídky'!D52="","",'ZPV Hlídky'!D52)</f>
        <v/>
      </c>
      <c r="AF53" s="134" t="str">
        <f>IF('ZPV Hlídky'!E52="","",'ZPV Hlídky'!E52)</f>
        <v/>
      </c>
      <c r="AG53" s="134" t="str">
        <f>IF('ZPV Hlídky'!F52="","",'ZPV Hlídky'!F52)</f>
        <v/>
      </c>
      <c r="AH53" s="135" t="str">
        <f>IF('ZPV Hlídky'!M52="","",'ZPV Hlídky'!M52)</f>
        <v/>
      </c>
      <c r="AI53" s="134" t="str">
        <f>IF('ZPV Hlídky'!P52="","",'ZPV Hlídky'!P52)</f>
        <v/>
      </c>
      <c r="AJ53" s="134" t="str">
        <f>IF('ZPV Hlídky'!Q52="","",'ZPV Hlídky'!Q52)</f>
        <v/>
      </c>
      <c r="AK53" s="134" t="str">
        <f t="shared" si="4"/>
        <v/>
      </c>
      <c r="AL53" s="133" t="str">
        <f t="shared" si="5"/>
        <v/>
      </c>
      <c r="AN53" s="222"/>
      <c r="AO53" t="str">
        <f>IF(AN52="","","B")</f>
        <v/>
      </c>
      <c r="AP53" t="str">
        <f>IF(AN52="","",CONCATENATE(AN52,AO53))</f>
        <v/>
      </c>
      <c r="AQ53" s="134" t="str">
        <f t="shared" si="18"/>
        <v/>
      </c>
      <c r="AR53" s="134" t="str">
        <f t="shared" si="7"/>
        <v>dnf</v>
      </c>
      <c r="AS53" s="134">
        <f t="shared" si="8"/>
        <v>0.66666666666666663</v>
      </c>
      <c r="AT53" s="223"/>
      <c r="AU53" s="224"/>
      <c r="AV53" t="str">
        <f t="shared" si="9"/>
        <v/>
      </c>
      <c r="AZ53" t="str">
        <f t="shared" si="13"/>
        <v/>
      </c>
    </row>
    <row r="54" spans="2:52" x14ac:dyDescent="0.25">
      <c r="B54" s="222">
        <v>26</v>
      </c>
      <c r="C54" s="222" t="str">
        <f>IF(Celkové!B54=0,"",Celkové!B54)</f>
        <v/>
      </c>
      <c r="D54" t="str">
        <f>Celkové!C54</f>
        <v/>
      </c>
      <c r="E54" s="135">
        <f t="shared" si="0"/>
        <v>100000</v>
      </c>
      <c r="F54" s="222">
        <f>IF(AND(D54="dnf",D55="dnf"),"dnf",IF(OR(AND(D54="dnf",D55="N"),AND(D54="N",D55="dnf")),"N",G54))</f>
        <v>100000.0001</v>
      </c>
      <c r="G54" s="222">
        <f>MIN(E54:E55)+MAX(E54:E55)/1000000000</f>
        <v>100000.0001</v>
      </c>
      <c r="H54" s="222">
        <f>RANK(G54,G$4:G$63,1)</f>
        <v>15</v>
      </c>
      <c r="I54" s="135" t="str">
        <f>IF(C54=0,"",IF(Dvojice!T55="","dnf",Dvojice!T55))</f>
        <v>dnf</v>
      </c>
      <c r="J54" s="135">
        <f t="shared" si="1"/>
        <v>10000</v>
      </c>
      <c r="K54" s="222">
        <f>MIN(J54:J55)+MAX(J54:J55)/1000000000</f>
        <v>10000.00001</v>
      </c>
      <c r="L54" s="222">
        <f>RANK(K54,K$4:K$63,1)</f>
        <v>14</v>
      </c>
      <c r="N54" s="222">
        <f>H54</f>
        <v>15</v>
      </c>
      <c r="O54" t="str">
        <f t="shared" si="2"/>
        <v>dnf</v>
      </c>
      <c r="P54">
        <f>CHOOSE($Q$2,SUM(Dvojice!H55:S55),"",AV54)</f>
        <v>0</v>
      </c>
      <c r="Q54" s="222">
        <f>CHOOSE($Q$2,L54,Z54,AU54)</f>
        <v>14</v>
      </c>
      <c r="R54" s="222">
        <f>Q54+N54*1.001</f>
        <v>29.015000000000001</v>
      </c>
      <c r="S54" s="222">
        <f>RANK(R54,R$4:R$63,1)</f>
        <v>15</v>
      </c>
      <c r="T54" s="136"/>
      <c r="U54" s="222">
        <v>26</v>
      </c>
      <c r="V54" s="222">
        <f>Celkové!B54</f>
        <v>0</v>
      </c>
      <c r="W54" t="str">
        <f>IF(V54=0,"",IF('4x60'!H54="","dnf",'4x60'!H54))</f>
        <v/>
      </c>
      <c r="X54" s="135">
        <f t="shared" si="3"/>
        <v>100000</v>
      </c>
      <c r="Y54" s="222">
        <f t="shared" si="16"/>
        <v>100000.0001</v>
      </c>
      <c r="Z54" s="222">
        <f t="shared" si="17"/>
        <v>15</v>
      </c>
      <c r="AB54" t="str">
        <f>IF('ZPV Hlídky'!B53="","",'ZPV Hlídky'!B53)</f>
        <v/>
      </c>
      <c r="AC54" t="str">
        <f>IF('ZPV Hlídky'!C53="","",'ZPV Hlídky'!C53)</f>
        <v/>
      </c>
      <c r="AD54" t="str">
        <f t="shared" si="15"/>
        <v/>
      </c>
      <c r="AE54" s="134" t="str">
        <f>IF('ZPV Hlídky'!D53="","",'ZPV Hlídky'!D53)</f>
        <v/>
      </c>
      <c r="AF54" s="134" t="str">
        <f>IF('ZPV Hlídky'!E53="","",'ZPV Hlídky'!E53)</f>
        <v/>
      </c>
      <c r="AG54" s="134" t="str">
        <f>IF('ZPV Hlídky'!F53="","",'ZPV Hlídky'!F53)</f>
        <v/>
      </c>
      <c r="AH54" s="135" t="str">
        <f>IF('ZPV Hlídky'!M53="","",'ZPV Hlídky'!M53)</f>
        <v/>
      </c>
      <c r="AI54" s="134" t="str">
        <f>IF('ZPV Hlídky'!P53="","",'ZPV Hlídky'!P53)</f>
        <v/>
      </c>
      <c r="AJ54" s="134" t="str">
        <f>IF('ZPV Hlídky'!Q53="","",'ZPV Hlídky'!Q53)</f>
        <v/>
      </c>
      <c r="AK54" s="134" t="str">
        <f t="shared" si="4"/>
        <v/>
      </c>
      <c r="AL54" s="133" t="str">
        <f t="shared" si="5"/>
        <v/>
      </c>
      <c r="AN54" s="222" t="str">
        <f>IF(Celkové!B54="","",Celkové!B54)</f>
        <v/>
      </c>
      <c r="AO54" t="str">
        <f>IF(AN54="","","A")</f>
        <v/>
      </c>
      <c r="AP54" t="str">
        <f>IF(AN54="","",CONCATENATE(AN54,AO54))</f>
        <v/>
      </c>
      <c r="AQ54" s="134" t="str">
        <f t="shared" si="18"/>
        <v/>
      </c>
      <c r="AR54" s="134" t="str">
        <f t="shared" si="7"/>
        <v>dnf</v>
      </c>
      <c r="AS54" s="134">
        <f t="shared" si="8"/>
        <v>0.66666666666666663</v>
      </c>
      <c r="AT54" s="223">
        <f>MIN(AS54:AS55)</f>
        <v>0.66666666666666663</v>
      </c>
      <c r="AU54" s="224">
        <f>RANK(AT54,AT$4:AT$83,1)</f>
        <v>1</v>
      </c>
      <c r="AV54" t="str">
        <f t="shared" si="9"/>
        <v/>
      </c>
      <c r="AZ54" t="str">
        <f t="shared" si="13"/>
        <v/>
      </c>
    </row>
    <row r="55" spans="2:52" x14ac:dyDescent="0.25">
      <c r="B55" s="222"/>
      <c r="C55" s="222"/>
      <c r="D55" t="str">
        <f>Celkové!C55</f>
        <v/>
      </c>
      <c r="E55" s="135">
        <f t="shared" si="0"/>
        <v>100000</v>
      </c>
      <c r="F55" s="222"/>
      <c r="G55" s="222"/>
      <c r="H55" s="222"/>
      <c r="I55" s="135" t="str">
        <f>IF(C54=0,"",IF(Dvojice!T56="","dnf",Dvojice!T56))</f>
        <v>dnf</v>
      </c>
      <c r="J55" s="135">
        <f t="shared" si="1"/>
        <v>10000</v>
      </c>
      <c r="K55" s="222"/>
      <c r="L55" s="222"/>
      <c r="N55" s="222"/>
      <c r="O55" t="str">
        <f t="shared" si="2"/>
        <v>dnf</v>
      </c>
      <c r="P55">
        <f>CHOOSE($Q$2,SUM(Dvojice!H56:S56),"",AV55)</f>
        <v>0</v>
      </c>
      <c r="Q55" s="222"/>
      <c r="R55" s="222"/>
      <c r="S55" s="222"/>
      <c r="T55" s="136"/>
      <c r="U55" s="222"/>
      <c r="V55" s="222"/>
      <c r="W55" t="str">
        <f>IF(V54=0,"",IF('4x60'!H55="","dnf",'4x60'!H55))</f>
        <v/>
      </c>
      <c r="X55" s="135">
        <f t="shared" si="3"/>
        <v>100000</v>
      </c>
      <c r="Y55" s="222"/>
      <c r="Z55" s="222"/>
      <c r="AB55" t="str">
        <f>IF('ZPV Hlídky'!B54="","",'ZPV Hlídky'!B54)</f>
        <v/>
      </c>
      <c r="AC55" t="str">
        <f>IF('ZPV Hlídky'!C54="","",'ZPV Hlídky'!C54)</f>
        <v/>
      </c>
      <c r="AD55" t="str">
        <f t="shared" si="15"/>
        <v/>
      </c>
      <c r="AE55" s="134" t="str">
        <f>IF('ZPV Hlídky'!D54="","",'ZPV Hlídky'!D54)</f>
        <v/>
      </c>
      <c r="AF55" s="134" t="str">
        <f>IF('ZPV Hlídky'!E54="","",'ZPV Hlídky'!E54)</f>
        <v/>
      </c>
      <c r="AG55" s="134" t="str">
        <f>IF('ZPV Hlídky'!F54="","",'ZPV Hlídky'!F54)</f>
        <v/>
      </c>
      <c r="AH55" s="135" t="str">
        <f>IF('ZPV Hlídky'!M54="","",'ZPV Hlídky'!M54)</f>
        <v/>
      </c>
      <c r="AI55" s="134" t="str">
        <f>IF('ZPV Hlídky'!P54="","",'ZPV Hlídky'!P54)</f>
        <v/>
      </c>
      <c r="AJ55" s="134" t="str">
        <f>IF('ZPV Hlídky'!Q54="","",'ZPV Hlídky'!Q54)</f>
        <v/>
      </c>
      <c r="AK55" s="134" t="str">
        <f t="shared" si="4"/>
        <v/>
      </c>
      <c r="AL55" s="133" t="str">
        <f t="shared" si="5"/>
        <v/>
      </c>
      <c r="AN55" s="222"/>
      <c r="AO55" t="str">
        <f>IF(AN54="","","B")</f>
        <v/>
      </c>
      <c r="AP55" t="str">
        <f>IF(AN54="","",CONCATENATE(AN54,AO55))</f>
        <v/>
      </c>
      <c r="AQ55" s="134" t="str">
        <f t="shared" si="18"/>
        <v/>
      </c>
      <c r="AR55" s="134" t="str">
        <f t="shared" si="7"/>
        <v>dnf</v>
      </c>
      <c r="AS55" s="134">
        <f t="shared" si="8"/>
        <v>0.66666666666666663</v>
      </c>
      <c r="AT55" s="223"/>
      <c r="AU55" s="224"/>
      <c r="AV55" t="str">
        <f t="shared" si="9"/>
        <v/>
      </c>
      <c r="AZ55" t="str">
        <f t="shared" si="13"/>
        <v/>
      </c>
    </row>
    <row r="56" spans="2:52" x14ac:dyDescent="0.25">
      <c r="B56" s="222">
        <v>27</v>
      </c>
      <c r="C56" s="222" t="str">
        <f>IF(Celkové!B56=0,"",Celkové!B56)</f>
        <v/>
      </c>
      <c r="D56" t="str">
        <f>Celkové!C56</f>
        <v/>
      </c>
      <c r="E56" s="135">
        <f t="shared" si="0"/>
        <v>100000</v>
      </c>
      <c r="F56" s="222">
        <f>IF(AND(D56="dnf",D57="dnf"),"dnf",IF(OR(AND(D56="dnf",D57="N"),AND(D56="N",D57="dnf")),"N",G56))</f>
        <v>100000.0001</v>
      </c>
      <c r="G56" s="222">
        <f>MIN(E56:E57)+MAX(E56:E57)/1000000000</f>
        <v>100000.0001</v>
      </c>
      <c r="H56" s="222">
        <f>RANK(G56,G$4:G$63,1)</f>
        <v>15</v>
      </c>
      <c r="I56" s="135" t="str">
        <f>IF(C56=0,"",IF(Dvojice!T57="","dnf",Dvojice!T57))</f>
        <v>dnf</v>
      </c>
      <c r="J56" s="135">
        <f t="shared" si="1"/>
        <v>10000</v>
      </c>
      <c r="K56" s="222">
        <f>MIN(J56:J57)+MAX(J56:J57)/1000000000</f>
        <v>10000.00001</v>
      </c>
      <c r="L56" s="222">
        <f>RANK(K56,K$4:K$63,1)</f>
        <v>14</v>
      </c>
      <c r="N56" s="222">
        <f>H56</f>
        <v>15</v>
      </c>
      <c r="O56" t="str">
        <f t="shared" si="2"/>
        <v>dnf</v>
      </c>
      <c r="P56">
        <f>CHOOSE($Q$2,SUM(Dvojice!H57:S57),"",AV56)</f>
        <v>0</v>
      </c>
      <c r="Q56" s="222">
        <f>CHOOSE($Q$2,L56,Z56,AU56)</f>
        <v>14</v>
      </c>
      <c r="R56" s="222">
        <f>Q56+N56*1.001</f>
        <v>29.015000000000001</v>
      </c>
      <c r="S56" s="222">
        <f>RANK(R56,R$4:R$63,1)</f>
        <v>15</v>
      </c>
      <c r="T56" s="136"/>
      <c r="U56" s="222">
        <v>27</v>
      </c>
      <c r="V56" s="222">
        <f>Celkové!B56</f>
        <v>0</v>
      </c>
      <c r="W56" t="str">
        <f>IF(V56=0,"",IF('4x60'!H56="","dnf",'4x60'!H56))</f>
        <v/>
      </c>
      <c r="X56" s="135">
        <f t="shared" si="3"/>
        <v>100000</v>
      </c>
      <c r="Y56" s="222">
        <f t="shared" si="16"/>
        <v>100000.0001</v>
      </c>
      <c r="Z56" s="222">
        <f t="shared" si="17"/>
        <v>15</v>
      </c>
      <c r="AB56" t="str">
        <f>IF('ZPV Hlídky'!B55="","",'ZPV Hlídky'!B55)</f>
        <v/>
      </c>
      <c r="AC56" t="str">
        <f>IF('ZPV Hlídky'!C55="","",'ZPV Hlídky'!C55)</f>
        <v/>
      </c>
      <c r="AD56" t="str">
        <f t="shared" si="15"/>
        <v/>
      </c>
      <c r="AE56" s="134" t="str">
        <f>IF('ZPV Hlídky'!D55="","",'ZPV Hlídky'!D55)</f>
        <v/>
      </c>
      <c r="AF56" s="134" t="str">
        <f>IF('ZPV Hlídky'!E55="","",'ZPV Hlídky'!E55)</f>
        <v/>
      </c>
      <c r="AG56" s="134" t="str">
        <f>IF('ZPV Hlídky'!F55="","",'ZPV Hlídky'!F55)</f>
        <v/>
      </c>
      <c r="AH56" s="135" t="str">
        <f>IF('ZPV Hlídky'!M55="","",'ZPV Hlídky'!M55)</f>
        <v/>
      </c>
      <c r="AI56" s="134" t="str">
        <f>IF('ZPV Hlídky'!P55="","",'ZPV Hlídky'!P55)</f>
        <v/>
      </c>
      <c r="AJ56" s="134" t="str">
        <f>IF('ZPV Hlídky'!Q55="","",'ZPV Hlídky'!Q55)</f>
        <v/>
      </c>
      <c r="AK56" s="134" t="str">
        <f t="shared" si="4"/>
        <v/>
      </c>
      <c r="AL56" s="133" t="str">
        <f t="shared" si="5"/>
        <v/>
      </c>
      <c r="AN56" s="222" t="str">
        <f>IF(Celkové!B56="","",Celkové!B56)</f>
        <v/>
      </c>
      <c r="AO56" t="str">
        <f>IF(AN56="","","A")</f>
        <v/>
      </c>
      <c r="AP56" t="str">
        <f>IF(AN56="","",CONCATENATE(AN56,AO56))</f>
        <v/>
      </c>
      <c r="AQ56" s="134" t="str">
        <f t="shared" si="18"/>
        <v/>
      </c>
      <c r="AR56" s="134" t="str">
        <f t="shared" si="7"/>
        <v>dnf</v>
      </c>
      <c r="AS56" s="134">
        <f t="shared" si="8"/>
        <v>0.66666666666666663</v>
      </c>
      <c r="AT56" s="223">
        <f>MIN(AS56:AS57)</f>
        <v>0.66666666666666663</v>
      </c>
      <c r="AU56" s="224">
        <f>RANK(AT56,AT$4:AT$83,1)</f>
        <v>1</v>
      </c>
      <c r="AV56" t="str">
        <f t="shared" si="9"/>
        <v/>
      </c>
      <c r="AZ56" t="str">
        <f t="shared" si="13"/>
        <v/>
      </c>
    </row>
    <row r="57" spans="2:52" x14ac:dyDescent="0.25">
      <c r="B57" s="222"/>
      <c r="C57" s="222"/>
      <c r="D57" t="str">
        <f>Celkové!C57</f>
        <v/>
      </c>
      <c r="E57" s="135">
        <f t="shared" si="0"/>
        <v>100000</v>
      </c>
      <c r="F57" s="222"/>
      <c r="G57" s="222"/>
      <c r="H57" s="222"/>
      <c r="I57" s="135" t="str">
        <f>IF(C56=0,"",IF(Dvojice!T58="","dnf",Dvojice!T58))</f>
        <v>dnf</v>
      </c>
      <c r="J57" s="135">
        <f t="shared" si="1"/>
        <v>10000</v>
      </c>
      <c r="K57" s="222"/>
      <c r="L57" s="222"/>
      <c r="N57" s="222"/>
      <c r="O57" t="str">
        <f t="shared" si="2"/>
        <v>dnf</v>
      </c>
      <c r="P57">
        <f>CHOOSE($Q$2,SUM(Dvojice!H58:S58),"",AV57)</f>
        <v>0</v>
      </c>
      <c r="Q57" s="222"/>
      <c r="R57" s="222"/>
      <c r="S57" s="222"/>
      <c r="T57" s="136"/>
      <c r="U57" s="222"/>
      <c r="V57" s="222"/>
      <c r="W57" t="str">
        <f>IF(V56=0,"",IF('4x60'!H57="","dnf",'4x60'!H57))</f>
        <v/>
      </c>
      <c r="X57" s="135">
        <f t="shared" si="3"/>
        <v>100000</v>
      </c>
      <c r="Y57" s="222"/>
      <c r="Z57" s="222"/>
      <c r="AB57" t="str">
        <f>IF('ZPV Hlídky'!B56="","",'ZPV Hlídky'!B56)</f>
        <v/>
      </c>
      <c r="AC57" t="str">
        <f>IF('ZPV Hlídky'!C56="","",'ZPV Hlídky'!C56)</f>
        <v/>
      </c>
      <c r="AD57" t="str">
        <f t="shared" si="15"/>
        <v/>
      </c>
      <c r="AE57" s="134" t="str">
        <f>IF('ZPV Hlídky'!D56="","",'ZPV Hlídky'!D56)</f>
        <v/>
      </c>
      <c r="AF57" s="134" t="str">
        <f>IF('ZPV Hlídky'!E56="","",'ZPV Hlídky'!E56)</f>
        <v/>
      </c>
      <c r="AG57" s="134" t="str">
        <f>IF('ZPV Hlídky'!F56="","",'ZPV Hlídky'!F56)</f>
        <v/>
      </c>
      <c r="AH57" s="135" t="str">
        <f>IF('ZPV Hlídky'!M56="","",'ZPV Hlídky'!M56)</f>
        <v/>
      </c>
      <c r="AI57" s="134" t="str">
        <f>IF('ZPV Hlídky'!P56="","",'ZPV Hlídky'!P56)</f>
        <v/>
      </c>
      <c r="AJ57" s="134" t="str">
        <f>IF('ZPV Hlídky'!Q56="","",'ZPV Hlídky'!Q56)</f>
        <v/>
      </c>
      <c r="AK57" s="134" t="str">
        <f t="shared" si="4"/>
        <v/>
      </c>
      <c r="AL57" s="133" t="str">
        <f t="shared" si="5"/>
        <v/>
      </c>
      <c r="AN57" s="222"/>
      <c r="AO57" t="str">
        <f>IF(AN56="","","B")</f>
        <v/>
      </c>
      <c r="AP57" t="str">
        <f>IF(AN56="","",CONCATENATE(AN56,AO57))</f>
        <v/>
      </c>
      <c r="AQ57" s="134" t="str">
        <f t="shared" si="18"/>
        <v/>
      </c>
      <c r="AR57" s="134" t="str">
        <f t="shared" si="7"/>
        <v>dnf</v>
      </c>
      <c r="AS57" s="134">
        <f t="shared" si="8"/>
        <v>0.66666666666666663</v>
      </c>
      <c r="AT57" s="223"/>
      <c r="AU57" s="224"/>
      <c r="AV57" t="str">
        <f t="shared" si="9"/>
        <v/>
      </c>
      <c r="AZ57" t="str">
        <f t="shared" si="13"/>
        <v/>
      </c>
    </row>
    <row r="58" spans="2:52" x14ac:dyDescent="0.25">
      <c r="B58" s="222">
        <v>28</v>
      </c>
      <c r="C58" s="222" t="str">
        <f>IF(Celkové!B58=0,"",Celkové!B58)</f>
        <v/>
      </c>
      <c r="D58" t="str">
        <f>Celkové!C58</f>
        <v/>
      </c>
      <c r="E58" s="135">
        <f t="shared" si="0"/>
        <v>100000</v>
      </c>
      <c r="F58" s="222">
        <f>IF(AND(D58="dnf",D59="dnf"),"dnf",IF(OR(AND(D58="dnf",D59="N"),AND(D58="N",D59="dnf")),"N",G58))</f>
        <v>100000.0001</v>
      </c>
      <c r="G58" s="222">
        <f>MIN(E58:E59)+MAX(E58:E59)/1000000000</f>
        <v>100000.0001</v>
      </c>
      <c r="H58" s="222">
        <f>RANK(G58,G$4:G$63,1)</f>
        <v>15</v>
      </c>
      <c r="I58" s="135" t="str">
        <f>IF(C58=0,"",IF(Dvojice!T59="","dnf",Dvojice!T59))</f>
        <v>dnf</v>
      </c>
      <c r="J58" s="135">
        <f t="shared" si="1"/>
        <v>10000</v>
      </c>
      <c r="K58" s="222">
        <f>MIN(J58:J59)+MAX(J58:J59)/1000000000</f>
        <v>10000.00001</v>
      </c>
      <c r="L58" s="222">
        <f>RANK(K58,K$4:K$63,1)</f>
        <v>14</v>
      </c>
      <c r="N58" s="222">
        <f>H58</f>
        <v>15</v>
      </c>
      <c r="O58" t="str">
        <f t="shared" si="2"/>
        <v>dnf</v>
      </c>
      <c r="P58">
        <f>CHOOSE($Q$2,SUM(Dvojice!H59:S59),"",AV58)</f>
        <v>0</v>
      </c>
      <c r="Q58" s="222">
        <f>CHOOSE($Q$2,L58,Z58,AU58)</f>
        <v>14</v>
      </c>
      <c r="R58" s="222">
        <f>Q58+N58*1.001</f>
        <v>29.015000000000001</v>
      </c>
      <c r="S58" s="222">
        <f>RANK(R58,R$4:R$63,1)</f>
        <v>15</v>
      </c>
      <c r="T58" s="136"/>
      <c r="U58" s="222">
        <v>28</v>
      </c>
      <c r="V58" s="222">
        <f>Celkové!B58</f>
        <v>0</v>
      </c>
      <c r="W58" t="str">
        <f>IF(V58=0,"",IF('4x60'!H58="","dnf",'4x60'!H58))</f>
        <v/>
      </c>
      <c r="X58" s="135">
        <f t="shared" si="3"/>
        <v>100000</v>
      </c>
      <c r="Y58" s="222">
        <f t="shared" si="16"/>
        <v>100000.0001</v>
      </c>
      <c r="Z58" s="222">
        <f t="shared" si="17"/>
        <v>15</v>
      </c>
      <c r="AB58" t="str">
        <f>IF('ZPV Hlídky'!B57="","",'ZPV Hlídky'!B57)</f>
        <v/>
      </c>
      <c r="AC58" t="str">
        <f>IF('ZPV Hlídky'!C57="","",'ZPV Hlídky'!C57)</f>
        <v/>
      </c>
      <c r="AD58" t="str">
        <f t="shared" si="15"/>
        <v/>
      </c>
      <c r="AE58" s="134" t="str">
        <f>IF('ZPV Hlídky'!D57="","",'ZPV Hlídky'!D57)</f>
        <v/>
      </c>
      <c r="AF58" s="134" t="str">
        <f>IF('ZPV Hlídky'!E57="","",'ZPV Hlídky'!E57)</f>
        <v/>
      </c>
      <c r="AG58" s="134" t="str">
        <f>IF('ZPV Hlídky'!F57="","",'ZPV Hlídky'!F57)</f>
        <v/>
      </c>
      <c r="AH58" s="135" t="str">
        <f>IF('ZPV Hlídky'!M57="","",'ZPV Hlídky'!M57)</f>
        <v/>
      </c>
      <c r="AI58" s="134" t="str">
        <f>IF('ZPV Hlídky'!P57="","",'ZPV Hlídky'!P57)</f>
        <v/>
      </c>
      <c r="AJ58" s="134" t="str">
        <f>IF('ZPV Hlídky'!Q57="","",'ZPV Hlídky'!Q57)</f>
        <v/>
      </c>
      <c r="AK58" s="134" t="str">
        <f t="shared" si="4"/>
        <v/>
      </c>
      <c r="AL58" s="133" t="str">
        <f t="shared" si="5"/>
        <v/>
      </c>
      <c r="AN58" s="222" t="str">
        <f>IF(Celkové!B58="","",Celkové!B58)</f>
        <v/>
      </c>
      <c r="AO58" t="str">
        <f>IF(AN58="","","A")</f>
        <v/>
      </c>
      <c r="AP58" t="str">
        <f>IF(AN58="","",CONCATENATE(AN58,AO58))</f>
        <v/>
      </c>
      <c r="AQ58" s="134" t="str">
        <f t="shared" si="18"/>
        <v/>
      </c>
      <c r="AR58" s="134" t="str">
        <f t="shared" si="7"/>
        <v>dnf</v>
      </c>
      <c r="AS58" s="134">
        <f t="shared" si="8"/>
        <v>0.66666666666666663</v>
      </c>
      <c r="AT58" s="223">
        <f>MIN(AS58:AS59)</f>
        <v>0.66666666666666663</v>
      </c>
      <c r="AU58" s="224">
        <f>RANK(AT58,AT$4:AT$83,1)</f>
        <v>1</v>
      </c>
      <c r="AV58" t="str">
        <f t="shared" si="9"/>
        <v/>
      </c>
      <c r="AZ58" t="str">
        <f t="shared" si="13"/>
        <v/>
      </c>
    </row>
    <row r="59" spans="2:52" x14ac:dyDescent="0.25">
      <c r="B59" s="222"/>
      <c r="C59" s="222"/>
      <c r="D59" t="str">
        <f>Celkové!C59</f>
        <v/>
      </c>
      <c r="E59" s="135">
        <f t="shared" si="0"/>
        <v>100000</v>
      </c>
      <c r="F59" s="222"/>
      <c r="G59" s="222"/>
      <c r="H59" s="222"/>
      <c r="I59" s="135" t="str">
        <f>IF(C58=0,"",IF(Dvojice!T60="","dnf",Dvojice!T60))</f>
        <v>dnf</v>
      </c>
      <c r="J59" s="135">
        <f t="shared" si="1"/>
        <v>10000</v>
      </c>
      <c r="K59" s="222"/>
      <c r="L59" s="222"/>
      <c r="N59" s="222"/>
      <c r="O59" t="str">
        <f t="shared" si="2"/>
        <v>dnf</v>
      </c>
      <c r="P59">
        <f>CHOOSE($Q$2,SUM(Dvojice!H60:S60),"",AV59)</f>
        <v>0</v>
      </c>
      <c r="Q59" s="222"/>
      <c r="R59" s="222"/>
      <c r="S59" s="222"/>
      <c r="T59" s="136"/>
      <c r="U59" s="222"/>
      <c r="V59" s="222"/>
      <c r="W59" t="str">
        <f>IF(V58=0,"",IF('4x60'!H59="","dnf",'4x60'!H59))</f>
        <v/>
      </c>
      <c r="X59" s="135">
        <f t="shared" si="3"/>
        <v>100000</v>
      </c>
      <c r="Y59" s="222"/>
      <c r="Z59" s="222"/>
      <c r="AB59" t="str">
        <f>IF('ZPV Hlídky'!B58="","",'ZPV Hlídky'!B58)</f>
        <v/>
      </c>
      <c r="AC59" t="str">
        <f>IF('ZPV Hlídky'!C58="","",'ZPV Hlídky'!C58)</f>
        <v/>
      </c>
      <c r="AD59" t="str">
        <f t="shared" si="15"/>
        <v/>
      </c>
      <c r="AE59" s="134" t="str">
        <f>IF('ZPV Hlídky'!D58="","",'ZPV Hlídky'!D58)</f>
        <v/>
      </c>
      <c r="AF59" s="134" t="str">
        <f>IF('ZPV Hlídky'!E58="","",'ZPV Hlídky'!E58)</f>
        <v/>
      </c>
      <c r="AG59" s="134" t="str">
        <f>IF('ZPV Hlídky'!F58="","",'ZPV Hlídky'!F58)</f>
        <v/>
      </c>
      <c r="AH59" s="135" t="str">
        <f>IF('ZPV Hlídky'!M58="","",'ZPV Hlídky'!M58)</f>
        <v/>
      </c>
      <c r="AI59" s="134" t="str">
        <f>IF('ZPV Hlídky'!P58="","",'ZPV Hlídky'!P58)</f>
        <v/>
      </c>
      <c r="AJ59" s="134" t="str">
        <f>IF('ZPV Hlídky'!Q58="","",'ZPV Hlídky'!Q58)</f>
        <v/>
      </c>
      <c r="AK59" s="134" t="str">
        <f t="shared" si="4"/>
        <v/>
      </c>
      <c r="AL59" s="133" t="str">
        <f t="shared" si="5"/>
        <v/>
      </c>
      <c r="AN59" s="222"/>
      <c r="AO59" t="str">
        <f>IF(AN58="","","B")</f>
        <v/>
      </c>
      <c r="AP59" t="str">
        <f>IF(AN58="","",CONCATENATE(AN58,AO59))</f>
        <v/>
      </c>
      <c r="AQ59" s="134" t="str">
        <f t="shared" si="18"/>
        <v/>
      </c>
      <c r="AR59" s="134" t="str">
        <f t="shared" si="7"/>
        <v>dnf</v>
      </c>
      <c r="AS59" s="134">
        <f t="shared" si="8"/>
        <v>0.66666666666666663</v>
      </c>
      <c r="AT59" s="223"/>
      <c r="AU59" s="224"/>
      <c r="AV59" t="str">
        <f t="shared" si="9"/>
        <v/>
      </c>
      <c r="AZ59" t="str">
        <f t="shared" si="13"/>
        <v/>
      </c>
    </row>
    <row r="60" spans="2:52" x14ac:dyDescent="0.25">
      <c r="B60" s="222">
        <v>29</v>
      </c>
      <c r="C60" s="222" t="str">
        <f>IF(Celkové!B60=0,"",Celkové!B60)</f>
        <v/>
      </c>
      <c r="D60" t="str">
        <f>Celkové!C60</f>
        <v/>
      </c>
      <c r="E60" s="135">
        <f t="shared" si="0"/>
        <v>100000</v>
      </c>
      <c r="F60" s="222">
        <f>IF(AND(D60="dnf",D61="dnf"),"dnf",IF(OR(AND(D60="dnf",D61="N"),AND(D60="N",D61="dnf")),"N",G60))</f>
        <v>100000.0001</v>
      </c>
      <c r="G60" s="222">
        <f>MIN(E60:E61)+MAX(E60:E61)/1000000000</f>
        <v>100000.0001</v>
      </c>
      <c r="H60" s="222">
        <f>RANK(G60,G$4:G$63,1)</f>
        <v>15</v>
      </c>
      <c r="I60" s="135" t="str">
        <f>IF(C60=0,"",IF(Dvojice!T61="","dnf",Dvojice!T61))</f>
        <v>dnf</v>
      </c>
      <c r="J60" s="135">
        <f t="shared" si="1"/>
        <v>10000</v>
      </c>
      <c r="K60" s="222">
        <f>MIN(J60:J61)+MAX(J60:J61)/1000000000</f>
        <v>10000.00001</v>
      </c>
      <c r="L60" s="222">
        <f>RANK(K60,K$4:K$63,1)</f>
        <v>14</v>
      </c>
      <c r="N60" s="222">
        <f>H60</f>
        <v>15</v>
      </c>
      <c r="O60" t="str">
        <f t="shared" si="2"/>
        <v>dnf</v>
      </c>
      <c r="P60">
        <f>CHOOSE($Q$2,SUM(Dvojice!H61:S61),"",AV60)</f>
        <v>0</v>
      </c>
      <c r="Q60" s="222">
        <f>CHOOSE($Q$2,L60,Z60,AU60)</f>
        <v>14</v>
      </c>
      <c r="R60" s="222">
        <f>Q60+N60*1.001</f>
        <v>29.015000000000001</v>
      </c>
      <c r="S60" s="222">
        <f>RANK(R60,R$4:R$63,1)</f>
        <v>15</v>
      </c>
      <c r="T60" s="136"/>
      <c r="U60" s="222">
        <v>29</v>
      </c>
      <c r="V60" s="222">
        <f>Celkové!B60</f>
        <v>0</v>
      </c>
      <c r="W60" t="str">
        <f>IF(V60=0,"",IF('4x60'!H60="","dnf",'4x60'!H60))</f>
        <v/>
      </c>
      <c r="X60" s="135">
        <f t="shared" si="3"/>
        <v>100000</v>
      </c>
      <c r="Y60" s="222">
        <f t="shared" si="16"/>
        <v>100000.0001</v>
      </c>
      <c r="Z60" s="222">
        <f t="shared" si="17"/>
        <v>15</v>
      </c>
      <c r="AB60" t="str">
        <f>IF('ZPV Hlídky'!B59="","",'ZPV Hlídky'!B59)</f>
        <v/>
      </c>
      <c r="AC60" t="str">
        <f>IF('ZPV Hlídky'!C59="","",'ZPV Hlídky'!C59)</f>
        <v/>
      </c>
      <c r="AD60" t="str">
        <f t="shared" si="15"/>
        <v/>
      </c>
      <c r="AE60" s="134" t="str">
        <f>IF('ZPV Hlídky'!D59="","",'ZPV Hlídky'!D59)</f>
        <v/>
      </c>
      <c r="AF60" s="134" t="str">
        <f>IF('ZPV Hlídky'!E59="","",'ZPV Hlídky'!E59)</f>
        <v/>
      </c>
      <c r="AG60" s="134" t="str">
        <f>IF('ZPV Hlídky'!F59="","",'ZPV Hlídky'!F59)</f>
        <v/>
      </c>
      <c r="AH60" s="135" t="str">
        <f>IF('ZPV Hlídky'!M59="","",'ZPV Hlídky'!M59)</f>
        <v/>
      </c>
      <c r="AI60" s="134" t="str">
        <f>IF('ZPV Hlídky'!P59="","",'ZPV Hlídky'!P59)</f>
        <v/>
      </c>
      <c r="AJ60" s="134" t="str">
        <f>IF('ZPV Hlídky'!Q59="","",'ZPV Hlídky'!Q59)</f>
        <v/>
      </c>
      <c r="AK60" s="134" t="str">
        <f t="shared" si="4"/>
        <v/>
      </c>
      <c r="AL60" s="133" t="str">
        <f t="shared" si="5"/>
        <v/>
      </c>
      <c r="AN60" s="222" t="str">
        <f>IF(Celkové!B60="","",Celkové!B60)</f>
        <v/>
      </c>
      <c r="AO60" t="str">
        <f>IF(AN60="","","A")</f>
        <v/>
      </c>
      <c r="AP60" t="str">
        <f>IF(AN60="","",CONCATENATE(AN60,AO60))</f>
        <v/>
      </c>
      <c r="AQ60" s="134" t="str">
        <f t="shared" si="18"/>
        <v/>
      </c>
      <c r="AR60" s="134" t="str">
        <f t="shared" si="7"/>
        <v>dnf</v>
      </c>
      <c r="AS60" s="134">
        <f t="shared" si="8"/>
        <v>0.66666666666666663</v>
      </c>
      <c r="AT60" s="223">
        <f>MIN(AS60:AS61)</f>
        <v>0.66666666666666663</v>
      </c>
      <c r="AU60" s="224">
        <f>RANK(AT60,AT$4:AT$83,1)</f>
        <v>1</v>
      </c>
      <c r="AV60" t="str">
        <f t="shared" si="9"/>
        <v/>
      </c>
      <c r="AZ60" t="str">
        <f t="shared" si="13"/>
        <v/>
      </c>
    </row>
    <row r="61" spans="2:52" x14ac:dyDescent="0.25">
      <c r="B61" s="222"/>
      <c r="C61" s="222"/>
      <c r="D61" t="str">
        <f>Celkové!C61</f>
        <v/>
      </c>
      <c r="E61" s="135">
        <f t="shared" si="0"/>
        <v>100000</v>
      </c>
      <c r="F61" s="222"/>
      <c r="G61" s="222"/>
      <c r="H61" s="222"/>
      <c r="I61" s="135" t="str">
        <f>IF(C60=0,"",IF(Dvojice!T62="","dnf",Dvojice!T62))</f>
        <v>dnf</v>
      </c>
      <c r="J61" s="135">
        <f t="shared" si="1"/>
        <v>10000</v>
      </c>
      <c r="K61" s="222"/>
      <c r="L61" s="222"/>
      <c r="N61" s="222"/>
      <c r="O61" t="str">
        <f t="shared" si="2"/>
        <v>dnf</v>
      </c>
      <c r="P61">
        <f>CHOOSE($Q$2,SUM(Dvojice!H62:S62),"",AV61)</f>
        <v>0</v>
      </c>
      <c r="Q61" s="222"/>
      <c r="R61" s="222"/>
      <c r="S61" s="222"/>
      <c r="T61" s="136"/>
      <c r="U61" s="222"/>
      <c r="V61" s="222"/>
      <c r="W61" t="str">
        <f>IF(V60=0,"",IF('4x60'!H61="","dnf",'4x60'!H61))</f>
        <v/>
      </c>
      <c r="X61" s="135">
        <f t="shared" si="3"/>
        <v>100000</v>
      </c>
      <c r="Y61" s="222"/>
      <c r="Z61" s="222"/>
      <c r="AB61" t="str">
        <f>IF('ZPV Hlídky'!B60="","",'ZPV Hlídky'!B60)</f>
        <v/>
      </c>
      <c r="AC61" t="str">
        <f>IF('ZPV Hlídky'!C60="","",'ZPV Hlídky'!C60)</f>
        <v/>
      </c>
      <c r="AD61" t="str">
        <f t="shared" si="15"/>
        <v/>
      </c>
      <c r="AE61" s="134" t="str">
        <f>IF('ZPV Hlídky'!D60="","",'ZPV Hlídky'!D60)</f>
        <v/>
      </c>
      <c r="AF61" s="134" t="str">
        <f>IF('ZPV Hlídky'!E60="","",'ZPV Hlídky'!E60)</f>
        <v/>
      </c>
      <c r="AG61" s="134" t="str">
        <f>IF('ZPV Hlídky'!F60="","",'ZPV Hlídky'!F60)</f>
        <v/>
      </c>
      <c r="AH61" s="135" t="str">
        <f>IF('ZPV Hlídky'!M60="","",'ZPV Hlídky'!M60)</f>
        <v/>
      </c>
      <c r="AI61" s="134" t="str">
        <f>IF('ZPV Hlídky'!P60="","",'ZPV Hlídky'!P60)</f>
        <v/>
      </c>
      <c r="AJ61" s="134" t="str">
        <f>IF('ZPV Hlídky'!Q60="","",'ZPV Hlídky'!Q60)</f>
        <v/>
      </c>
      <c r="AK61" s="134" t="str">
        <f t="shared" si="4"/>
        <v/>
      </c>
      <c r="AL61" s="133" t="str">
        <f t="shared" si="5"/>
        <v/>
      </c>
      <c r="AN61" s="222"/>
      <c r="AO61" t="str">
        <f>IF(AN60="","","B")</f>
        <v/>
      </c>
      <c r="AP61" t="str">
        <f>IF(AN60="","",CONCATENATE(AN60,AO61))</f>
        <v/>
      </c>
      <c r="AQ61" s="134" t="str">
        <f t="shared" si="18"/>
        <v/>
      </c>
      <c r="AR61" s="134" t="str">
        <f t="shared" si="7"/>
        <v>dnf</v>
      </c>
      <c r="AS61" s="134">
        <f t="shared" si="8"/>
        <v>0.66666666666666663</v>
      </c>
      <c r="AT61" s="223"/>
      <c r="AU61" s="224"/>
      <c r="AV61" t="str">
        <f t="shared" si="9"/>
        <v/>
      </c>
      <c r="AZ61" t="str">
        <f t="shared" si="13"/>
        <v/>
      </c>
    </row>
    <row r="62" spans="2:52" x14ac:dyDescent="0.25">
      <c r="B62" s="222">
        <v>30</v>
      </c>
      <c r="C62" s="222" t="str">
        <f>IF(Celkové!B62=0,"",Celkové!B62)</f>
        <v/>
      </c>
      <c r="D62" t="str">
        <f>Celkové!C62</f>
        <v/>
      </c>
      <c r="E62" s="135">
        <f t="shared" si="0"/>
        <v>100000</v>
      </c>
      <c r="F62" s="222">
        <f>IF(AND(D62="dnf",D63="dnf"),"dnf",IF(OR(AND(D62="dnf",D63="N"),AND(D62="N",D63="dnf")),"N",G62))</f>
        <v>100000.0001</v>
      </c>
      <c r="G62" s="222">
        <f>MIN(E62:E63)+MAX(E62:E63)/1000000000</f>
        <v>100000.0001</v>
      </c>
      <c r="H62" s="222">
        <f>RANK(G62,G$4:G$63,1)</f>
        <v>15</v>
      </c>
      <c r="I62" s="135" t="str">
        <f>IF(C62=0,"",IF(Dvojice!T63="","dnf",Dvojice!T63))</f>
        <v>dnf</v>
      </c>
      <c r="J62" s="135">
        <f t="shared" si="1"/>
        <v>10000</v>
      </c>
      <c r="K62" s="222">
        <f>MIN(J62:J63)+MAX(J62:J63)/1000000000</f>
        <v>10000.00001</v>
      </c>
      <c r="L62" s="222">
        <f>RANK(K62,K$4:K$63,1)</f>
        <v>14</v>
      </c>
      <c r="N62" s="222">
        <f>H62</f>
        <v>15</v>
      </c>
      <c r="O62" t="str">
        <f t="shared" si="2"/>
        <v>dnf</v>
      </c>
      <c r="P62">
        <f>CHOOSE($Q$2,SUM(Dvojice!H63:S63),"",AV62)</f>
        <v>0</v>
      </c>
      <c r="Q62" s="222">
        <f>CHOOSE($Q$2,L62,Z62,AU62)</f>
        <v>14</v>
      </c>
      <c r="R62" s="222">
        <f>Q62+N62*1.001</f>
        <v>29.015000000000001</v>
      </c>
      <c r="S62" s="222">
        <f>RANK(R62,R$4:R$63,1)</f>
        <v>15</v>
      </c>
      <c r="T62" s="136"/>
      <c r="U62" s="222">
        <v>30</v>
      </c>
      <c r="V62" s="222">
        <f>Celkové!B62</f>
        <v>0</v>
      </c>
      <c r="W62" t="str">
        <f>IF(V62=0,"",IF('4x60'!H62="","dnf",'4x60'!H62))</f>
        <v/>
      </c>
      <c r="X62" s="135">
        <f t="shared" si="3"/>
        <v>100000</v>
      </c>
      <c r="Y62" s="222">
        <f t="shared" si="16"/>
        <v>100000.0001</v>
      </c>
      <c r="Z62" s="222">
        <f t="shared" si="17"/>
        <v>15</v>
      </c>
      <c r="AB62" t="str">
        <f>IF('ZPV Hlídky'!B61="","",'ZPV Hlídky'!B61)</f>
        <v/>
      </c>
      <c r="AC62" t="str">
        <f>IF('ZPV Hlídky'!C61="","",'ZPV Hlídky'!C61)</f>
        <v/>
      </c>
      <c r="AD62" t="str">
        <f t="shared" si="15"/>
        <v/>
      </c>
      <c r="AE62" s="134" t="str">
        <f>IF('ZPV Hlídky'!D61="","",'ZPV Hlídky'!D61)</f>
        <v/>
      </c>
      <c r="AF62" s="134" t="str">
        <f>IF('ZPV Hlídky'!E61="","",'ZPV Hlídky'!E61)</f>
        <v/>
      </c>
      <c r="AG62" s="134" t="str">
        <f>IF('ZPV Hlídky'!F61="","",'ZPV Hlídky'!F61)</f>
        <v/>
      </c>
      <c r="AH62" s="135" t="str">
        <f>IF('ZPV Hlídky'!M61="","",'ZPV Hlídky'!M61)</f>
        <v/>
      </c>
      <c r="AI62" s="134" t="str">
        <f>IF('ZPV Hlídky'!P61="","",'ZPV Hlídky'!P61)</f>
        <v/>
      </c>
      <c r="AJ62" s="134" t="str">
        <f>IF('ZPV Hlídky'!Q61="","",'ZPV Hlídky'!Q61)</f>
        <v/>
      </c>
      <c r="AK62" s="134" t="str">
        <f t="shared" si="4"/>
        <v/>
      </c>
      <c r="AL62" s="133" t="str">
        <f t="shared" si="5"/>
        <v/>
      </c>
      <c r="AN62" s="222" t="str">
        <f>IF(Celkové!B62="","",Celkové!B62)</f>
        <v/>
      </c>
      <c r="AO62" t="str">
        <f>IF(AN62="","","A")</f>
        <v/>
      </c>
      <c r="AP62" t="str">
        <f>IF(AN62="","",CONCATENATE(AN62,AO62))</f>
        <v/>
      </c>
      <c r="AQ62" s="134" t="str">
        <f t="shared" si="18"/>
        <v/>
      </c>
      <c r="AR62" s="134" t="str">
        <f t="shared" si="7"/>
        <v>dnf</v>
      </c>
      <c r="AS62" s="134">
        <f t="shared" si="8"/>
        <v>0.66666666666666663</v>
      </c>
      <c r="AT62" s="223">
        <f>MIN(AS62:AS63)</f>
        <v>0.66666666666666663</v>
      </c>
      <c r="AU62" s="224">
        <f>RANK(AT62,AT$4:AT$83,1)</f>
        <v>1</v>
      </c>
      <c r="AV62" t="str">
        <f t="shared" si="9"/>
        <v/>
      </c>
      <c r="AZ62" t="str">
        <f t="shared" si="13"/>
        <v/>
      </c>
    </row>
    <row r="63" spans="2:52" x14ac:dyDescent="0.25">
      <c r="B63" s="222"/>
      <c r="C63" s="222"/>
      <c r="D63" t="str">
        <f>Celkové!C63</f>
        <v/>
      </c>
      <c r="E63" s="135">
        <f t="shared" si="0"/>
        <v>100000</v>
      </c>
      <c r="F63" s="222"/>
      <c r="G63" s="222"/>
      <c r="H63" s="222"/>
      <c r="I63" s="135" t="str">
        <f>IF(C62=0,"",IF(Dvojice!T64="","dnf",Dvojice!T64))</f>
        <v>dnf</v>
      </c>
      <c r="J63" s="135">
        <f t="shared" si="1"/>
        <v>10000</v>
      </c>
      <c r="K63" s="222"/>
      <c r="L63" s="222"/>
      <c r="N63" s="222"/>
      <c r="O63" t="str">
        <f t="shared" si="2"/>
        <v>dnf</v>
      </c>
      <c r="P63">
        <f>CHOOSE($Q$2,SUM(Dvojice!H64:S64),"",AV63)</f>
        <v>0</v>
      </c>
      <c r="Q63" s="222"/>
      <c r="R63" s="222"/>
      <c r="S63" s="222"/>
      <c r="T63" s="136"/>
      <c r="U63" s="222"/>
      <c r="V63" s="222"/>
      <c r="W63" t="str">
        <f>IF(V62=0,"",IF('4x60'!H63="","dnf",'4x60'!H63))</f>
        <v/>
      </c>
      <c r="X63" s="135">
        <f t="shared" si="3"/>
        <v>100000</v>
      </c>
      <c r="Y63" s="222"/>
      <c r="Z63" s="222"/>
      <c r="AB63" t="str">
        <f>IF('ZPV Hlídky'!B62="","",'ZPV Hlídky'!B62)</f>
        <v/>
      </c>
      <c r="AC63" t="str">
        <f>IF('ZPV Hlídky'!C62="","",'ZPV Hlídky'!C62)</f>
        <v/>
      </c>
      <c r="AD63" t="str">
        <f t="shared" si="15"/>
        <v/>
      </c>
      <c r="AE63" s="134" t="str">
        <f>IF('ZPV Hlídky'!D62="","",'ZPV Hlídky'!D62)</f>
        <v/>
      </c>
      <c r="AF63" s="134" t="str">
        <f>IF('ZPV Hlídky'!E62="","",'ZPV Hlídky'!E62)</f>
        <v/>
      </c>
      <c r="AG63" s="134" t="str">
        <f>IF('ZPV Hlídky'!F62="","",'ZPV Hlídky'!F62)</f>
        <v/>
      </c>
      <c r="AH63" s="135" t="str">
        <f>IF('ZPV Hlídky'!M62="","",'ZPV Hlídky'!M62)</f>
        <v/>
      </c>
      <c r="AI63" s="134" t="str">
        <f>IF('ZPV Hlídky'!P62="","",'ZPV Hlídky'!P62)</f>
        <v/>
      </c>
      <c r="AJ63" s="134" t="str">
        <f>IF('ZPV Hlídky'!Q62="","",'ZPV Hlídky'!Q62)</f>
        <v/>
      </c>
      <c r="AK63" s="134" t="str">
        <f t="shared" si="4"/>
        <v/>
      </c>
      <c r="AL63" s="133" t="str">
        <f t="shared" si="5"/>
        <v/>
      </c>
      <c r="AN63" s="222"/>
      <c r="AO63" t="str">
        <f>IF(AN62="","","B")</f>
        <v/>
      </c>
      <c r="AP63" t="str">
        <f>IF(AN62="","",CONCATENATE(AN62,AO63))</f>
        <v/>
      </c>
      <c r="AQ63" s="134" t="str">
        <f t="shared" si="18"/>
        <v/>
      </c>
      <c r="AR63" s="134" t="str">
        <f t="shared" si="7"/>
        <v>dnf</v>
      </c>
      <c r="AS63" s="134">
        <f t="shared" si="8"/>
        <v>0.66666666666666663</v>
      </c>
      <c r="AT63" s="223"/>
      <c r="AU63" s="224"/>
      <c r="AV63" t="str">
        <f t="shared" si="9"/>
        <v/>
      </c>
      <c r="AZ63" t="str">
        <f t="shared" si="13"/>
        <v/>
      </c>
    </row>
    <row r="64" spans="2:52" x14ac:dyDescent="0.25">
      <c r="B64" s="222">
        <v>31</v>
      </c>
      <c r="C64" s="222" t="str">
        <f>IF(Celkové!B64=0,"",Celkové!B64)</f>
        <v/>
      </c>
      <c r="D64" t="str">
        <f>Celkové!C64</f>
        <v/>
      </c>
      <c r="E64" s="135">
        <f t="shared" si="0"/>
        <v>100000</v>
      </c>
      <c r="F64" s="222">
        <f>IF(AND(D64="dnf",D65="dnf"),"dnf",IF(OR(AND(D64="dnf",D65="N"),AND(D64="N",D65="dnf")),"N",G64))</f>
        <v>100000.0001</v>
      </c>
      <c r="G64" s="222">
        <f>MIN(E64:E65)+MAX(E64:E65)/1000000000</f>
        <v>100000.0001</v>
      </c>
      <c r="H64" s="222">
        <f>RANK(G64,G$4:G$63,1)</f>
        <v>15</v>
      </c>
      <c r="I64" s="135" t="str">
        <f>IF(C64=0,"",IF(Dvojice!T65="","dnf",Dvojice!T65))</f>
        <v>dnf</v>
      </c>
      <c r="J64" s="135">
        <f t="shared" si="1"/>
        <v>10000</v>
      </c>
      <c r="K64" s="222">
        <f>MIN(J64:J65)+MAX(J64:J65)/1000000000</f>
        <v>10000.00001</v>
      </c>
      <c r="L64" s="222">
        <f>RANK(K64,K$4:K$63,1)</f>
        <v>14</v>
      </c>
      <c r="N64" s="222">
        <f>H64</f>
        <v>15</v>
      </c>
      <c r="O64" t="str">
        <f t="shared" si="2"/>
        <v>dnf</v>
      </c>
      <c r="P64">
        <f>CHOOSE($Q$2,SUM(Dvojice!H65:S65),"",AV64)</f>
        <v>0</v>
      </c>
      <c r="Q64" s="222">
        <f>CHOOSE($Q$2,L64,Z64,AU64)</f>
        <v>14</v>
      </c>
      <c r="R64" s="222">
        <f>Q64+N64*1.001</f>
        <v>29.015000000000001</v>
      </c>
      <c r="S64" s="222">
        <f>RANK(R64,R$4:R$63,1)</f>
        <v>15</v>
      </c>
      <c r="T64" s="136"/>
      <c r="U64" s="222">
        <v>31</v>
      </c>
      <c r="V64" s="222">
        <f>Celkové!B64</f>
        <v>0</v>
      </c>
      <c r="W64" t="str">
        <f>IF(V64=0,"",IF('4x60'!H64="","dnf",'4x60'!H64))</f>
        <v/>
      </c>
      <c r="X64" s="135">
        <f t="shared" si="3"/>
        <v>100000</v>
      </c>
      <c r="Y64" s="222">
        <f t="shared" si="16"/>
        <v>100000.0001</v>
      </c>
      <c r="Z64" s="222">
        <f t="shared" si="17"/>
        <v>15</v>
      </c>
      <c r="AB64" t="str">
        <f>IF('ZPV Hlídky'!B63="","",'ZPV Hlídky'!B63)</f>
        <v/>
      </c>
      <c r="AC64" t="str">
        <f>IF('ZPV Hlídky'!C63="","",'ZPV Hlídky'!C63)</f>
        <v/>
      </c>
      <c r="AD64" t="str">
        <f t="shared" si="15"/>
        <v/>
      </c>
      <c r="AE64" s="134" t="str">
        <f>IF('ZPV Hlídky'!D63="","",'ZPV Hlídky'!D63)</f>
        <v/>
      </c>
      <c r="AF64" s="134" t="str">
        <f>IF('ZPV Hlídky'!E63="","",'ZPV Hlídky'!E63)</f>
        <v/>
      </c>
      <c r="AG64" s="134" t="str">
        <f>IF('ZPV Hlídky'!F63="","",'ZPV Hlídky'!F63)</f>
        <v/>
      </c>
      <c r="AH64" s="135" t="str">
        <f>IF('ZPV Hlídky'!M63="","",'ZPV Hlídky'!M63)</f>
        <v/>
      </c>
      <c r="AI64" s="134" t="str">
        <f>IF('ZPV Hlídky'!P63="","",'ZPV Hlídky'!P63)</f>
        <v/>
      </c>
      <c r="AJ64" s="134" t="str">
        <f>IF('ZPV Hlídky'!Q63="","",'ZPV Hlídky'!Q63)</f>
        <v/>
      </c>
      <c r="AK64" s="134" t="str">
        <f t="shared" si="4"/>
        <v/>
      </c>
      <c r="AL64" s="133" t="str">
        <f t="shared" si="5"/>
        <v/>
      </c>
      <c r="AN64" s="222" t="str">
        <f>IF(Celkové!B64="","",Celkové!B64)</f>
        <v/>
      </c>
      <c r="AO64" t="str">
        <f>IF(AN64="","","A")</f>
        <v/>
      </c>
      <c r="AP64" t="str">
        <f>IF(AN64="","",CONCATENATE(AN64,AO64))</f>
        <v/>
      </c>
      <c r="AQ64" s="134" t="str">
        <f t="shared" si="18"/>
        <v/>
      </c>
      <c r="AR64" s="134" t="str">
        <f t="shared" si="7"/>
        <v>dnf</v>
      </c>
      <c r="AS64" s="134">
        <f t="shared" si="8"/>
        <v>0.66666666666666663</v>
      </c>
      <c r="AT64" s="223">
        <f>MIN(AS64:AS65)</f>
        <v>0.66666666666666663</v>
      </c>
      <c r="AU64" s="224">
        <f>RANK(AT64,AT$4:AT$83,1)</f>
        <v>1</v>
      </c>
      <c r="AV64" t="str">
        <f t="shared" si="9"/>
        <v/>
      </c>
      <c r="AZ64" t="str">
        <f t="shared" si="13"/>
        <v/>
      </c>
    </row>
    <row r="65" spans="2:52" x14ac:dyDescent="0.25">
      <c r="B65" s="222"/>
      <c r="C65" s="222"/>
      <c r="D65" t="str">
        <f>Celkové!C65</f>
        <v/>
      </c>
      <c r="E65" s="135">
        <f t="shared" si="0"/>
        <v>100000</v>
      </c>
      <c r="F65" s="222"/>
      <c r="G65" s="222"/>
      <c r="H65" s="222"/>
      <c r="I65" s="135" t="str">
        <f>IF(C64=0,"",IF(Dvojice!T66="","dnf",Dvojice!T66))</f>
        <v>dnf</v>
      </c>
      <c r="J65" s="135">
        <f t="shared" si="1"/>
        <v>10000</v>
      </c>
      <c r="K65" s="222"/>
      <c r="L65" s="222"/>
      <c r="N65" s="222"/>
      <c r="O65" t="str">
        <f t="shared" si="2"/>
        <v>dnf</v>
      </c>
      <c r="P65">
        <f>CHOOSE($Q$2,SUM(Dvojice!H66:S66),"",AV65)</f>
        <v>0</v>
      </c>
      <c r="Q65" s="222"/>
      <c r="R65" s="222"/>
      <c r="S65" s="222"/>
      <c r="T65" s="136"/>
      <c r="U65" s="222"/>
      <c r="V65" s="222"/>
      <c r="W65" t="str">
        <f>IF(V64=0,"",IF('4x60'!H65="","dnf",'4x60'!H65))</f>
        <v/>
      </c>
      <c r="X65" s="135">
        <f t="shared" si="3"/>
        <v>100000</v>
      </c>
      <c r="Y65" s="222"/>
      <c r="Z65" s="222"/>
      <c r="AB65" t="str">
        <f>IF('ZPV Hlídky'!B64="","",'ZPV Hlídky'!B64)</f>
        <v/>
      </c>
      <c r="AC65" t="str">
        <f>IF('ZPV Hlídky'!C64="","",'ZPV Hlídky'!C64)</f>
        <v/>
      </c>
      <c r="AD65" t="str">
        <f t="shared" si="15"/>
        <v/>
      </c>
      <c r="AE65" s="134" t="str">
        <f>IF('ZPV Hlídky'!D64="","",'ZPV Hlídky'!D64)</f>
        <v/>
      </c>
      <c r="AF65" s="134" t="str">
        <f>IF('ZPV Hlídky'!E64="","",'ZPV Hlídky'!E64)</f>
        <v/>
      </c>
      <c r="AG65" s="134" t="str">
        <f>IF('ZPV Hlídky'!F64="","",'ZPV Hlídky'!F64)</f>
        <v/>
      </c>
      <c r="AH65" s="135" t="str">
        <f>IF('ZPV Hlídky'!M64="","",'ZPV Hlídky'!M64)</f>
        <v/>
      </c>
      <c r="AI65" s="134" t="str">
        <f>IF('ZPV Hlídky'!P64="","",'ZPV Hlídky'!P64)</f>
        <v/>
      </c>
      <c r="AJ65" s="134" t="str">
        <f>IF('ZPV Hlídky'!Q64="","",'ZPV Hlídky'!Q64)</f>
        <v/>
      </c>
      <c r="AK65" s="134" t="str">
        <f t="shared" si="4"/>
        <v/>
      </c>
      <c r="AL65" s="133" t="str">
        <f t="shared" si="5"/>
        <v/>
      </c>
      <c r="AN65" s="222"/>
      <c r="AO65" t="str">
        <f>IF(AN64="","","B")</f>
        <v/>
      </c>
      <c r="AP65" t="str">
        <f>IF(AN64="","",CONCATENATE(AN64,AO65))</f>
        <v/>
      </c>
      <c r="AQ65" s="134" t="str">
        <f t="shared" si="18"/>
        <v/>
      </c>
      <c r="AR65" s="134" t="str">
        <f t="shared" si="7"/>
        <v>dnf</v>
      </c>
      <c r="AS65" s="134">
        <f t="shared" si="8"/>
        <v>0.66666666666666663</v>
      </c>
      <c r="AT65" s="223"/>
      <c r="AU65" s="224"/>
      <c r="AV65" t="str">
        <f t="shared" si="9"/>
        <v/>
      </c>
      <c r="AZ65" t="str">
        <f t="shared" si="13"/>
        <v/>
      </c>
    </row>
    <row r="66" spans="2:52" x14ac:dyDescent="0.25">
      <c r="B66" s="222">
        <v>32</v>
      </c>
      <c r="C66" s="222" t="str">
        <f>IF(Celkové!B66=0,"",Celkové!B66)</f>
        <v/>
      </c>
      <c r="D66" t="str">
        <f>Celkové!C66</f>
        <v/>
      </c>
      <c r="E66" s="135">
        <f t="shared" si="0"/>
        <v>100000</v>
      </c>
      <c r="F66" s="222">
        <f>IF(AND(D66="dnf",D67="dnf"),"dnf",IF(OR(AND(D66="dnf",D67="N"),AND(D66="N",D67="dnf")),"N",G66))</f>
        <v>100000.0001</v>
      </c>
      <c r="G66" s="222">
        <f>MIN(E66:E67)+MAX(E66:E67)/1000000000</f>
        <v>100000.0001</v>
      </c>
      <c r="H66" s="222">
        <f>RANK(G66,G$4:G$63,1)</f>
        <v>15</v>
      </c>
      <c r="I66" s="135" t="str">
        <f>IF(C66=0,"",IF(Dvojice!T67="","dnf",Dvojice!T67))</f>
        <v>dnf</v>
      </c>
      <c r="J66" s="135">
        <f t="shared" si="1"/>
        <v>10000</v>
      </c>
      <c r="K66" s="222">
        <f>MIN(J66:J67)+MAX(J66:J67)/1000000000</f>
        <v>10000.00001</v>
      </c>
      <c r="L66" s="222">
        <f>RANK(K66,K$4:K$63,1)</f>
        <v>14</v>
      </c>
      <c r="N66" s="222">
        <f>H66</f>
        <v>15</v>
      </c>
      <c r="O66" t="str">
        <f t="shared" si="2"/>
        <v>dnf</v>
      </c>
      <c r="P66">
        <f>CHOOSE($Q$2,SUM(Dvojice!H67:S67),"",AV66)</f>
        <v>0</v>
      </c>
      <c r="Q66" s="222">
        <f>CHOOSE($Q$2,L66,Z66,AU66)</f>
        <v>14</v>
      </c>
      <c r="R66" s="222">
        <f>Q66+N66*1.001</f>
        <v>29.015000000000001</v>
      </c>
      <c r="S66" s="222">
        <f>RANK(R66,R$4:R$63,1)</f>
        <v>15</v>
      </c>
      <c r="T66" s="136"/>
      <c r="U66" s="222">
        <v>32</v>
      </c>
      <c r="V66" s="222">
        <f>Celkové!B66</f>
        <v>0</v>
      </c>
      <c r="W66" t="str">
        <f>IF(V66=0,"",IF('4x60'!H66="","dnf",'4x60'!H66))</f>
        <v/>
      </c>
      <c r="X66" s="135">
        <f t="shared" si="3"/>
        <v>100000</v>
      </c>
      <c r="Y66" s="222">
        <f t="shared" si="16"/>
        <v>100000.0001</v>
      </c>
      <c r="Z66" s="222">
        <f t="shared" si="17"/>
        <v>15</v>
      </c>
      <c r="AB66" t="str">
        <f>IF('ZPV Hlídky'!B65="","",'ZPV Hlídky'!B65)</f>
        <v/>
      </c>
      <c r="AC66" t="str">
        <f>IF('ZPV Hlídky'!C65="","",'ZPV Hlídky'!C65)</f>
        <v/>
      </c>
      <c r="AD66" t="str">
        <f t="shared" si="15"/>
        <v/>
      </c>
      <c r="AE66" s="134" t="str">
        <f>IF('ZPV Hlídky'!D65="","",'ZPV Hlídky'!D65)</f>
        <v/>
      </c>
      <c r="AF66" s="134" t="str">
        <f>IF('ZPV Hlídky'!E65="","",'ZPV Hlídky'!E65)</f>
        <v/>
      </c>
      <c r="AG66" s="134" t="str">
        <f>IF('ZPV Hlídky'!F65="","",'ZPV Hlídky'!F65)</f>
        <v/>
      </c>
      <c r="AH66" s="135" t="str">
        <f>IF('ZPV Hlídky'!M65="","",'ZPV Hlídky'!M65)</f>
        <v/>
      </c>
      <c r="AI66" s="134" t="str">
        <f>IF('ZPV Hlídky'!P65="","",'ZPV Hlídky'!P65)</f>
        <v/>
      </c>
      <c r="AJ66" s="134" t="str">
        <f>IF('ZPV Hlídky'!Q65="","",'ZPV Hlídky'!Q65)</f>
        <v/>
      </c>
      <c r="AK66" s="134" t="str">
        <f t="shared" si="4"/>
        <v/>
      </c>
      <c r="AL66" s="133" t="str">
        <f t="shared" si="5"/>
        <v/>
      </c>
      <c r="AN66" s="222" t="str">
        <f>IF(Celkové!B66="","",Celkové!B66)</f>
        <v/>
      </c>
      <c r="AO66" t="str">
        <f>IF(AN66="","","A")</f>
        <v/>
      </c>
      <c r="AP66" t="str">
        <f>IF(AN66="","",CONCATENATE(AN66,AO66))</f>
        <v/>
      </c>
      <c r="AQ66" s="134" t="str">
        <f t="shared" si="18"/>
        <v/>
      </c>
      <c r="AR66" s="134" t="str">
        <f t="shared" si="7"/>
        <v>dnf</v>
      </c>
      <c r="AS66" s="134">
        <f t="shared" si="8"/>
        <v>0.66666666666666663</v>
      </c>
      <c r="AT66" s="223">
        <f>MIN(AS66:AS67)</f>
        <v>0.66666666666666663</v>
      </c>
      <c r="AU66" s="224">
        <f>RANK(AT66,AT$4:AT$83,1)</f>
        <v>1</v>
      </c>
      <c r="AV66" t="str">
        <f t="shared" si="9"/>
        <v/>
      </c>
      <c r="AZ66" t="str">
        <f t="shared" si="13"/>
        <v/>
      </c>
    </row>
    <row r="67" spans="2:52" x14ac:dyDescent="0.25">
      <c r="B67" s="222"/>
      <c r="C67" s="222"/>
      <c r="D67" t="str">
        <f>Celkové!C67</f>
        <v/>
      </c>
      <c r="E67" s="135">
        <f t="shared" si="0"/>
        <v>100000</v>
      </c>
      <c r="F67" s="222"/>
      <c r="G67" s="222"/>
      <c r="H67" s="222"/>
      <c r="I67" s="135" t="str">
        <f>IF(C66=0,"",IF(Dvojice!T68="","dnf",Dvojice!T68))</f>
        <v>dnf</v>
      </c>
      <c r="J67" s="135">
        <f t="shared" si="1"/>
        <v>10000</v>
      </c>
      <c r="K67" s="222"/>
      <c r="L67" s="222"/>
      <c r="N67" s="222"/>
      <c r="O67" t="str">
        <f t="shared" si="2"/>
        <v>dnf</v>
      </c>
      <c r="P67">
        <f>CHOOSE($Q$2,SUM(Dvojice!H68:S68),"",AV67)</f>
        <v>0</v>
      </c>
      <c r="Q67" s="222"/>
      <c r="R67" s="222"/>
      <c r="S67" s="222"/>
      <c r="T67" s="136"/>
      <c r="U67" s="222"/>
      <c r="V67" s="222"/>
      <c r="W67" t="str">
        <f>IF(V66=0,"",IF('4x60'!H67="","dnf",'4x60'!H67))</f>
        <v/>
      </c>
      <c r="X67" s="135">
        <f t="shared" si="3"/>
        <v>100000</v>
      </c>
      <c r="Y67" s="222"/>
      <c r="Z67" s="222"/>
      <c r="AB67" t="str">
        <f>IF('ZPV Hlídky'!B66="","",'ZPV Hlídky'!B66)</f>
        <v/>
      </c>
      <c r="AC67" t="str">
        <f>IF('ZPV Hlídky'!C66="","",'ZPV Hlídky'!C66)</f>
        <v/>
      </c>
      <c r="AD67" t="str">
        <f t="shared" si="15"/>
        <v/>
      </c>
      <c r="AE67" s="134" t="str">
        <f>IF('ZPV Hlídky'!D66="","",'ZPV Hlídky'!D66)</f>
        <v/>
      </c>
      <c r="AF67" s="134" t="str">
        <f>IF('ZPV Hlídky'!E66="","",'ZPV Hlídky'!E66)</f>
        <v/>
      </c>
      <c r="AG67" s="134" t="str">
        <f>IF('ZPV Hlídky'!F66="","",'ZPV Hlídky'!F66)</f>
        <v/>
      </c>
      <c r="AH67" s="135" t="str">
        <f>IF('ZPV Hlídky'!M66="","",'ZPV Hlídky'!M66)</f>
        <v/>
      </c>
      <c r="AI67" s="134" t="str">
        <f>IF('ZPV Hlídky'!P66="","",'ZPV Hlídky'!P66)</f>
        <v/>
      </c>
      <c r="AJ67" s="134" t="str">
        <f>IF('ZPV Hlídky'!Q66="","",'ZPV Hlídky'!Q66)</f>
        <v/>
      </c>
      <c r="AK67" s="134" t="str">
        <f t="shared" si="4"/>
        <v/>
      </c>
      <c r="AL67" s="133" t="str">
        <f t="shared" si="5"/>
        <v/>
      </c>
      <c r="AN67" s="222"/>
      <c r="AO67" t="str">
        <f>IF(AN66="","","B")</f>
        <v/>
      </c>
      <c r="AP67" t="str">
        <f>IF(AN66="","",CONCATENATE(AN66,AO67))</f>
        <v/>
      </c>
      <c r="AQ67" s="134" t="str">
        <f t="shared" si="18"/>
        <v/>
      </c>
      <c r="AR67" s="134" t="str">
        <f t="shared" si="7"/>
        <v>dnf</v>
      </c>
      <c r="AS67" s="134">
        <f t="shared" si="8"/>
        <v>0.66666666666666663</v>
      </c>
      <c r="AT67" s="223"/>
      <c r="AU67" s="224"/>
      <c r="AV67" t="str">
        <f t="shared" si="9"/>
        <v/>
      </c>
      <c r="AZ67" t="str">
        <f t="shared" si="13"/>
        <v/>
      </c>
    </row>
    <row r="68" spans="2:52" x14ac:dyDescent="0.25">
      <c r="B68" s="222">
        <v>33</v>
      </c>
      <c r="C68" s="222" t="str">
        <f>IF(Celkové!B68=0,"",Celkové!B68)</f>
        <v/>
      </c>
      <c r="D68" t="str">
        <f>Celkové!C68</f>
        <v/>
      </c>
      <c r="E68" s="135">
        <f t="shared" si="0"/>
        <v>100000</v>
      </c>
      <c r="F68" s="222">
        <f>IF(AND(D68="dnf",D69="dnf"),"dnf",IF(OR(AND(D68="dnf",D69="N"),AND(D68="N",D69="dnf")),"N",G68))</f>
        <v>100000.0001</v>
      </c>
      <c r="G68" s="222">
        <f>MIN(E68:E69)+MAX(E68:E69)/1000000000</f>
        <v>100000.0001</v>
      </c>
      <c r="H68" s="222">
        <f>RANK(G68,G$4:G$63,1)</f>
        <v>15</v>
      </c>
      <c r="I68" s="135" t="str">
        <f>IF(C68=0,"",IF(Dvojice!T69="","dnf",Dvojice!T69))</f>
        <v>dnf</v>
      </c>
      <c r="J68" s="135">
        <f t="shared" si="1"/>
        <v>10000</v>
      </c>
      <c r="K68" s="222">
        <f>MIN(J68:J69)+MAX(J68:J69)/1000000000</f>
        <v>10000.00001</v>
      </c>
      <c r="L68" s="222">
        <f>RANK(K68,K$4:K$63,1)</f>
        <v>14</v>
      </c>
      <c r="N68" s="222">
        <f>H68</f>
        <v>15</v>
      </c>
      <c r="O68" t="str">
        <f t="shared" si="2"/>
        <v>dnf</v>
      </c>
      <c r="P68">
        <f>CHOOSE($Q$2,SUM(Dvojice!H69:S69),"",AV68)</f>
        <v>0</v>
      </c>
      <c r="Q68" s="222">
        <f>CHOOSE($Q$2,L68,Z68,AU68)</f>
        <v>14</v>
      </c>
      <c r="R68" s="222">
        <f>Q68+N68*1.001</f>
        <v>29.015000000000001</v>
      </c>
      <c r="S68" s="222">
        <f>RANK(R68,R$4:R$63,1)</f>
        <v>15</v>
      </c>
      <c r="T68" s="136"/>
      <c r="U68" s="222">
        <v>33</v>
      </c>
      <c r="V68" s="222">
        <f>Celkové!B68</f>
        <v>0</v>
      </c>
      <c r="W68" t="str">
        <f>IF(V68=0,"",IF('4x60'!H68="","dnf",'4x60'!H68))</f>
        <v/>
      </c>
      <c r="X68" s="135">
        <f t="shared" si="3"/>
        <v>100000</v>
      </c>
      <c r="Y68" s="222">
        <f t="shared" si="16"/>
        <v>100000.0001</v>
      </c>
      <c r="Z68" s="222">
        <f t="shared" si="17"/>
        <v>15</v>
      </c>
      <c r="AB68" t="str">
        <f>IF('ZPV Hlídky'!B67="","",'ZPV Hlídky'!B67)</f>
        <v/>
      </c>
      <c r="AC68" t="str">
        <f>IF('ZPV Hlídky'!C67="","",'ZPV Hlídky'!C67)</f>
        <v/>
      </c>
      <c r="AD68" t="str">
        <f t="shared" si="15"/>
        <v/>
      </c>
      <c r="AE68" s="134" t="str">
        <f>IF('ZPV Hlídky'!D67="","",'ZPV Hlídky'!D67)</f>
        <v/>
      </c>
      <c r="AF68" s="134" t="str">
        <f>IF('ZPV Hlídky'!E67="","",'ZPV Hlídky'!E67)</f>
        <v/>
      </c>
      <c r="AG68" s="134" t="str">
        <f>IF('ZPV Hlídky'!F67="","",'ZPV Hlídky'!F67)</f>
        <v/>
      </c>
      <c r="AH68" s="135" t="str">
        <f>IF('ZPV Hlídky'!M67="","",'ZPV Hlídky'!M67)</f>
        <v/>
      </c>
      <c r="AI68" s="134" t="str">
        <f>IF('ZPV Hlídky'!P67="","",'ZPV Hlídky'!P67)</f>
        <v/>
      </c>
      <c r="AJ68" s="134" t="str">
        <f>IF('ZPV Hlídky'!Q67="","",'ZPV Hlídky'!Q67)</f>
        <v/>
      </c>
      <c r="AK68" s="134" t="str">
        <f t="shared" si="4"/>
        <v/>
      </c>
      <c r="AL68" s="133" t="str">
        <f t="shared" si="5"/>
        <v/>
      </c>
      <c r="AN68" s="222" t="str">
        <f>IF(Celkové!B68="","",Celkové!B68)</f>
        <v/>
      </c>
      <c r="AO68" t="str">
        <f>IF(AN68="","","A")</f>
        <v/>
      </c>
      <c r="AP68" t="str">
        <f>IF(AN68="","",CONCATENATE(AN68,AO68))</f>
        <v/>
      </c>
      <c r="AQ68" s="134" t="str">
        <f t="shared" si="18"/>
        <v/>
      </c>
      <c r="AR68" s="134" t="str">
        <f t="shared" si="7"/>
        <v>dnf</v>
      </c>
      <c r="AS68" s="134">
        <f t="shared" si="8"/>
        <v>0.66666666666666663</v>
      </c>
      <c r="AT68" s="223">
        <f>MIN(AS68:AS69)</f>
        <v>0.66666666666666663</v>
      </c>
      <c r="AU68" s="224">
        <f>RANK(AT68,AT$4:AT$83,1)</f>
        <v>1</v>
      </c>
      <c r="AV68" t="str">
        <f t="shared" si="9"/>
        <v/>
      </c>
      <c r="AZ68" t="str">
        <f t="shared" si="13"/>
        <v/>
      </c>
    </row>
    <row r="69" spans="2:52" x14ac:dyDescent="0.25">
      <c r="B69" s="222"/>
      <c r="C69" s="222"/>
      <c r="D69" t="str">
        <f>Celkové!C69</f>
        <v/>
      </c>
      <c r="E69" s="135">
        <f t="shared" ref="E69:E83" si="19">IF(D69="",100000,IF(D69="dnf",10000,IF(D69="N",1000,D69)))</f>
        <v>100000</v>
      </c>
      <c r="F69" s="222"/>
      <c r="G69" s="222"/>
      <c r="H69" s="222"/>
      <c r="I69" s="135" t="str">
        <f>IF(C68=0,"",IF(Dvojice!T70="","dnf",Dvojice!T70))</f>
        <v>dnf</v>
      </c>
      <c r="J69" s="135">
        <f t="shared" ref="J69:J83" si="20">IF(I69="",100000,IF(I69="dnf",10000,IF(I69="N",1000,I69)))</f>
        <v>10000</v>
      </c>
      <c r="K69" s="222"/>
      <c r="L69" s="222"/>
      <c r="N69" s="222"/>
      <c r="O69" t="str">
        <f t="shared" ref="O69:O83" si="21">CHOOSE($Q$2,I69,W69,AZ69)</f>
        <v>dnf</v>
      </c>
      <c r="P69">
        <f>CHOOSE($Q$2,SUM(Dvojice!H70:S70),"",AV69)</f>
        <v>0</v>
      </c>
      <c r="Q69" s="222"/>
      <c r="R69" s="222"/>
      <c r="S69" s="222"/>
      <c r="T69" s="136"/>
      <c r="U69" s="222"/>
      <c r="V69" s="222"/>
      <c r="W69" t="str">
        <f>IF(V68=0,"",IF('4x60'!H69="","dnf",'4x60'!H69))</f>
        <v/>
      </c>
      <c r="X69" s="135">
        <f t="shared" ref="X69:X83" si="22">IF(W69="",100000,IF(W69="dnf",10000,IF(W69="N",1000,W69)))</f>
        <v>100000</v>
      </c>
      <c r="Y69" s="222"/>
      <c r="Z69" s="222"/>
      <c r="AB69" t="str">
        <f>IF('ZPV Hlídky'!B68="","",'ZPV Hlídky'!B68)</f>
        <v/>
      </c>
      <c r="AC69" t="str">
        <f>IF('ZPV Hlídky'!C68="","",'ZPV Hlídky'!C68)</f>
        <v/>
      </c>
      <c r="AD69" t="str">
        <f t="shared" si="15"/>
        <v/>
      </c>
      <c r="AE69" s="134" t="str">
        <f>IF('ZPV Hlídky'!D68="","",'ZPV Hlídky'!D68)</f>
        <v/>
      </c>
      <c r="AF69" s="134" t="str">
        <f>IF('ZPV Hlídky'!E68="","",'ZPV Hlídky'!E68)</f>
        <v/>
      </c>
      <c r="AG69" s="134" t="str">
        <f>IF('ZPV Hlídky'!F68="","",'ZPV Hlídky'!F68)</f>
        <v/>
      </c>
      <c r="AH69" s="135" t="str">
        <f>IF('ZPV Hlídky'!M68="","",'ZPV Hlídky'!M68)</f>
        <v/>
      </c>
      <c r="AI69" s="134" t="str">
        <f>IF('ZPV Hlídky'!P68="","",'ZPV Hlídky'!P68)</f>
        <v/>
      </c>
      <c r="AJ69" s="134" t="str">
        <f>IF('ZPV Hlídky'!Q68="","",'ZPV Hlídky'!Q68)</f>
        <v/>
      </c>
      <c r="AK69" s="134" t="str">
        <f t="shared" ref="AK69:AK83" si="23">IF(AJ69="","",IF(AJ69="n",20/60,AJ69))</f>
        <v/>
      </c>
      <c r="AL69" s="133" t="str">
        <f t="shared" ref="AL69:AL83" si="24">IF(AK69="","",RANK(AK69,AK$4:AK$83,1))</f>
        <v/>
      </c>
      <c r="AN69" s="222"/>
      <c r="AO69" t="str">
        <f>IF(AN68="","","B")</f>
        <v/>
      </c>
      <c r="AP69" t="str">
        <f>IF(AN68="","",CONCATENATE(AN68,AO69))</f>
        <v/>
      </c>
      <c r="AQ69" s="134" t="str">
        <f t="shared" ref="AQ69:AQ83" si="25">IF(AP69="","",IF(ISNA(MATCH(AP69,AD$4:AD$83,0)),"dnf",INDEX(AI$4:AI$83,MATCH(AP69,AD$4:AD$83,0),1)))</f>
        <v/>
      </c>
      <c r="AR69" s="134" t="str">
        <f t="shared" ref="AR69:AR83" si="26">IF(AP69="","dnf",IF(ISNA(MATCH(AP69,AD$4:AD$83,0)),"dnf",INDEX(AJ$4:AJ$83,MATCH(AP69,AD$4:AD$83,0),1)))</f>
        <v>dnf</v>
      </c>
      <c r="AS69" s="134">
        <f t="shared" ref="AS69:AS83" si="27">IF(AR69="dnf",40/60,IF(AR69="N",20/60,AR69))</f>
        <v>0.66666666666666663</v>
      </c>
      <c r="AT69" s="223"/>
      <c r="AU69" s="224"/>
      <c r="AV69" t="str">
        <f t="shared" ref="AV69:AV83" si="28">IF(AP69="","",IF(ISNA(MATCH(AP69,AD$4:AD$83,0)),"",INDEX(AH$4:AH$83,MATCH(AP69,AD$4:AD$83,0),1)))</f>
        <v/>
      </c>
      <c r="AZ69" t="str">
        <f t="shared" ref="AZ69:AZ83" si="29">IF(AP69="","",IF(AR69="dnf","dnf",IF(AR69="n","N",CONCATENATE(MINUTE(AR69)+HOUR(AR69)*60,",",SECOND(AR69)))))</f>
        <v/>
      </c>
    </row>
    <row r="70" spans="2:52" x14ac:dyDescent="0.25">
      <c r="B70" s="222">
        <v>34</v>
      </c>
      <c r="C70" s="222" t="str">
        <f>IF(Celkové!B70=0,"",Celkové!B70)</f>
        <v/>
      </c>
      <c r="D70" t="str">
        <f>Celkové!C70</f>
        <v/>
      </c>
      <c r="E70" s="135">
        <f t="shared" si="19"/>
        <v>100000</v>
      </c>
      <c r="F70" s="222">
        <f>IF(AND(D70="dnf",D71="dnf"),"dnf",IF(OR(AND(D70="dnf",D71="N"),AND(D70="N",D71="dnf")),"N",G70))</f>
        <v>100000.0001</v>
      </c>
      <c r="G70" s="222">
        <f>MIN(E70:E71)+MAX(E70:E71)/1000000000</f>
        <v>100000.0001</v>
      </c>
      <c r="H70" s="222">
        <f>RANK(G70,G$4:G$63,1)</f>
        <v>15</v>
      </c>
      <c r="I70" s="135" t="str">
        <f>IF(C70=0,"",IF(Dvojice!T71="","dnf",Dvojice!T71))</f>
        <v>dnf</v>
      </c>
      <c r="J70" s="135">
        <f t="shared" si="20"/>
        <v>10000</v>
      </c>
      <c r="K70" s="222">
        <f>MIN(J70:J71)+MAX(J70:J71)/1000000000</f>
        <v>10000.00001</v>
      </c>
      <c r="L70" s="222">
        <f>RANK(K70,K$4:K$63,1)</f>
        <v>14</v>
      </c>
      <c r="N70" s="222">
        <f>H70</f>
        <v>15</v>
      </c>
      <c r="O70" t="str">
        <f t="shared" si="21"/>
        <v>dnf</v>
      </c>
      <c r="P70">
        <f>CHOOSE($Q$2,SUM(Dvojice!H71:S71),"",AV70)</f>
        <v>0</v>
      </c>
      <c r="Q70" s="222">
        <f>CHOOSE($Q$2,L70,Z70,AU70)</f>
        <v>14</v>
      </c>
      <c r="R70" s="222">
        <f>Q70+N70*1.001</f>
        <v>29.015000000000001</v>
      </c>
      <c r="S70" s="222">
        <f>RANK(R70,R$4:R$63,1)</f>
        <v>15</v>
      </c>
      <c r="T70" s="136"/>
      <c r="U70" s="222">
        <v>34</v>
      </c>
      <c r="V70" s="222">
        <f>Celkové!B70</f>
        <v>0</v>
      </c>
      <c r="W70" t="str">
        <f>IF(V70=0,"",IF('4x60'!H70="","dnf",'4x60'!H70))</f>
        <v/>
      </c>
      <c r="X70" s="135">
        <f t="shared" si="22"/>
        <v>100000</v>
      </c>
      <c r="Y70" s="222">
        <f t="shared" si="16"/>
        <v>100000.0001</v>
      </c>
      <c r="Z70" s="222">
        <f t="shared" si="17"/>
        <v>15</v>
      </c>
      <c r="AB70" t="str">
        <f>IF('ZPV Hlídky'!B69="","",'ZPV Hlídky'!B69)</f>
        <v/>
      </c>
      <c r="AC70" t="str">
        <f>IF('ZPV Hlídky'!C69="","",'ZPV Hlídky'!C69)</f>
        <v/>
      </c>
      <c r="AD70" t="str">
        <f t="shared" si="15"/>
        <v/>
      </c>
      <c r="AE70" s="134" t="str">
        <f>IF('ZPV Hlídky'!D69="","",'ZPV Hlídky'!D69)</f>
        <v/>
      </c>
      <c r="AF70" s="134" t="str">
        <f>IF('ZPV Hlídky'!E69="","",'ZPV Hlídky'!E69)</f>
        <v/>
      </c>
      <c r="AG70" s="134" t="str">
        <f>IF('ZPV Hlídky'!F69="","",'ZPV Hlídky'!F69)</f>
        <v/>
      </c>
      <c r="AH70" s="135" t="str">
        <f>IF('ZPV Hlídky'!M69="","",'ZPV Hlídky'!M69)</f>
        <v/>
      </c>
      <c r="AI70" s="134" t="str">
        <f>IF('ZPV Hlídky'!P69="","",'ZPV Hlídky'!P69)</f>
        <v/>
      </c>
      <c r="AJ70" s="134" t="str">
        <f>IF('ZPV Hlídky'!Q69="","",'ZPV Hlídky'!Q69)</f>
        <v/>
      </c>
      <c r="AK70" s="134" t="str">
        <f t="shared" si="23"/>
        <v/>
      </c>
      <c r="AL70" s="133" t="str">
        <f t="shared" si="24"/>
        <v/>
      </c>
      <c r="AN70" s="222" t="str">
        <f>IF(Celkové!B70="","",Celkové!B70)</f>
        <v/>
      </c>
      <c r="AO70" t="str">
        <f>IF(AN70="","","A")</f>
        <v/>
      </c>
      <c r="AP70" t="str">
        <f>IF(AN70="","",CONCATENATE(AN70,AO70))</f>
        <v/>
      </c>
      <c r="AQ70" s="134" t="str">
        <f t="shared" si="25"/>
        <v/>
      </c>
      <c r="AR70" s="134" t="str">
        <f t="shared" si="26"/>
        <v>dnf</v>
      </c>
      <c r="AS70" s="134">
        <f t="shared" si="27"/>
        <v>0.66666666666666663</v>
      </c>
      <c r="AT70" s="223">
        <f>MIN(AS70:AS71)</f>
        <v>0.66666666666666663</v>
      </c>
      <c r="AU70" s="224">
        <f>RANK(AT70,AT$4:AT$83,1)</f>
        <v>1</v>
      </c>
      <c r="AV70" t="str">
        <f t="shared" si="28"/>
        <v/>
      </c>
      <c r="AZ70" t="str">
        <f t="shared" si="29"/>
        <v/>
      </c>
    </row>
    <row r="71" spans="2:52" x14ac:dyDescent="0.25">
      <c r="B71" s="222"/>
      <c r="C71" s="222"/>
      <c r="D71" t="str">
        <f>Celkové!C71</f>
        <v/>
      </c>
      <c r="E71" s="135">
        <f t="shared" si="19"/>
        <v>100000</v>
      </c>
      <c r="F71" s="222"/>
      <c r="G71" s="222"/>
      <c r="H71" s="222"/>
      <c r="I71" s="135" t="str">
        <f>IF(C70=0,"",IF(Dvojice!T72="","dnf",Dvojice!T72))</f>
        <v>dnf</v>
      </c>
      <c r="J71" s="135">
        <f t="shared" si="20"/>
        <v>10000</v>
      </c>
      <c r="K71" s="222"/>
      <c r="L71" s="222"/>
      <c r="N71" s="222"/>
      <c r="O71" t="str">
        <f t="shared" si="21"/>
        <v>dnf</v>
      </c>
      <c r="P71">
        <f>CHOOSE($Q$2,SUM(Dvojice!H72:S72),"",AV71)</f>
        <v>0</v>
      </c>
      <c r="Q71" s="222"/>
      <c r="R71" s="222"/>
      <c r="S71" s="222"/>
      <c r="T71" s="136"/>
      <c r="U71" s="222"/>
      <c r="V71" s="222"/>
      <c r="W71" t="str">
        <f>IF(V70=0,"",IF('4x60'!H71="","dnf",'4x60'!H71))</f>
        <v/>
      </c>
      <c r="X71" s="135">
        <f t="shared" si="22"/>
        <v>100000</v>
      </c>
      <c r="Y71" s="222"/>
      <c r="Z71" s="222"/>
      <c r="AB71" t="str">
        <f>IF('ZPV Hlídky'!B70="","",'ZPV Hlídky'!B70)</f>
        <v/>
      </c>
      <c r="AC71" t="str">
        <f>IF('ZPV Hlídky'!C70="","",'ZPV Hlídky'!C70)</f>
        <v/>
      </c>
      <c r="AD71" t="str">
        <f t="shared" si="15"/>
        <v/>
      </c>
      <c r="AE71" s="134" t="str">
        <f>IF('ZPV Hlídky'!D70="","",'ZPV Hlídky'!D70)</f>
        <v/>
      </c>
      <c r="AF71" s="134" t="str">
        <f>IF('ZPV Hlídky'!E70="","",'ZPV Hlídky'!E70)</f>
        <v/>
      </c>
      <c r="AG71" s="134" t="str">
        <f>IF('ZPV Hlídky'!F70="","",'ZPV Hlídky'!F70)</f>
        <v/>
      </c>
      <c r="AH71" s="135" t="str">
        <f>IF('ZPV Hlídky'!M70="","",'ZPV Hlídky'!M70)</f>
        <v/>
      </c>
      <c r="AI71" s="134" t="str">
        <f>IF('ZPV Hlídky'!P70="","",'ZPV Hlídky'!P70)</f>
        <v/>
      </c>
      <c r="AJ71" s="134" t="str">
        <f>IF('ZPV Hlídky'!Q70="","",'ZPV Hlídky'!Q70)</f>
        <v/>
      </c>
      <c r="AK71" s="134" t="str">
        <f t="shared" si="23"/>
        <v/>
      </c>
      <c r="AL71" s="133" t="str">
        <f t="shared" si="24"/>
        <v/>
      </c>
      <c r="AN71" s="222"/>
      <c r="AO71" t="str">
        <f>IF(AN70="","","B")</f>
        <v/>
      </c>
      <c r="AP71" t="str">
        <f>IF(AN70="","",CONCATENATE(AN70,AO71))</f>
        <v/>
      </c>
      <c r="AQ71" s="134" t="str">
        <f t="shared" si="25"/>
        <v/>
      </c>
      <c r="AR71" s="134" t="str">
        <f t="shared" si="26"/>
        <v>dnf</v>
      </c>
      <c r="AS71" s="134">
        <f t="shared" si="27"/>
        <v>0.66666666666666663</v>
      </c>
      <c r="AT71" s="223"/>
      <c r="AU71" s="224"/>
      <c r="AV71" t="str">
        <f t="shared" si="28"/>
        <v/>
      </c>
      <c r="AZ71" t="str">
        <f t="shared" si="29"/>
        <v/>
      </c>
    </row>
    <row r="72" spans="2:52" x14ac:dyDescent="0.25">
      <c r="B72" s="222">
        <v>35</v>
      </c>
      <c r="C72" s="222" t="str">
        <f>IF(Celkové!B72=0,"",Celkové!B72)</f>
        <v/>
      </c>
      <c r="D72" t="str">
        <f>Celkové!C72</f>
        <v/>
      </c>
      <c r="E72" s="135">
        <f t="shared" si="19"/>
        <v>100000</v>
      </c>
      <c r="F72" s="222">
        <f>IF(AND(D72="dnf",D73="dnf"),"dnf",IF(OR(AND(D72="dnf",D73="N"),AND(D72="N",D73="dnf")),"N",G72))</f>
        <v>100000.0001</v>
      </c>
      <c r="G72" s="222">
        <f>MIN(E72:E73)+MAX(E72:E73)/1000000000</f>
        <v>100000.0001</v>
      </c>
      <c r="H72" s="222">
        <f>RANK(G72,G$4:G$63,1)</f>
        <v>15</v>
      </c>
      <c r="I72" s="135" t="str">
        <f>IF(C72=0,"",IF(Dvojice!T73="","dnf",Dvojice!T73))</f>
        <v>dnf</v>
      </c>
      <c r="J72" s="135">
        <f t="shared" si="20"/>
        <v>10000</v>
      </c>
      <c r="K72" s="222">
        <f>MIN(J72:J73)+MAX(J72:J73)/1000000000</f>
        <v>10000.00001</v>
      </c>
      <c r="L72" s="222">
        <f>RANK(K72,K$4:K$63,1)</f>
        <v>14</v>
      </c>
      <c r="N72" s="222">
        <f>H72</f>
        <v>15</v>
      </c>
      <c r="O72" t="str">
        <f t="shared" si="21"/>
        <v>dnf</v>
      </c>
      <c r="P72">
        <f>CHOOSE($Q$2,SUM(Dvojice!H73:S73),"",AV72)</f>
        <v>0</v>
      </c>
      <c r="Q72" s="222">
        <f>CHOOSE($Q$2,L72,Z72,AU72)</f>
        <v>14</v>
      </c>
      <c r="R72" s="222">
        <f>Q72+N72*1.001</f>
        <v>29.015000000000001</v>
      </c>
      <c r="S72" s="222">
        <f>RANK(R72,R$4:R$63,1)</f>
        <v>15</v>
      </c>
      <c r="T72" s="136"/>
      <c r="U72" s="222">
        <v>35</v>
      </c>
      <c r="V72" s="222">
        <f>Celkové!B72</f>
        <v>0</v>
      </c>
      <c r="W72" t="str">
        <f>IF(V72=0,"",IF('4x60'!H72="","dnf",'4x60'!H72))</f>
        <v/>
      </c>
      <c r="X72" s="135">
        <f t="shared" si="22"/>
        <v>100000</v>
      </c>
      <c r="Y72" s="222">
        <f t="shared" si="16"/>
        <v>100000.0001</v>
      </c>
      <c r="Z72" s="222">
        <f t="shared" si="17"/>
        <v>15</v>
      </c>
      <c r="AB72" t="str">
        <f>IF('ZPV Hlídky'!B71="","",'ZPV Hlídky'!B71)</f>
        <v/>
      </c>
      <c r="AC72" t="str">
        <f>IF('ZPV Hlídky'!C71="","",'ZPV Hlídky'!C71)</f>
        <v/>
      </c>
      <c r="AD72" t="str">
        <f t="shared" si="15"/>
        <v/>
      </c>
      <c r="AE72" s="134" t="str">
        <f>IF('ZPV Hlídky'!D71="","",'ZPV Hlídky'!D71)</f>
        <v/>
      </c>
      <c r="AF72" s="134" t="str">
        <f>IF('ZPV Hlídky'!E71="","",'ZPV Hlídky'!E71)</f>
        <v/>
      </c>
      <c r="AG72" s="134" t="str">
        <f>IF('ZPV Hlídky'!F71="","",'ZPV Hlídky'!F71)</f>
        <v/>
      </c>
      <c r="AH72" s="135" t="str">
        <f>IF('ZPV Hlídky'!M71="","",'ZPV Hlídky'!M71)</f>
        <v/>
      </c>
      <c r="AI72" s="134" t="str">
        <f>IF('ZPV Hlídky'!P71="","",'ZPV Hlídky'!P71)</f>
        <v/>
      </c>
      <c r="AJ72" s="134" t="str">
        <f>IF('ZPV Hlídky'!Q71="","",'ZPV Hlídky'!Q71)</f>
        <v/>
      </c>
      <c r="AK72" s="134" t="str">
        <f t="shared" si="23"/>
        <v/>
      </c>
      <c r="AL72" s="133" t="str">
        <f t="shared" si="24"/>
        <v/>
      </c>
      <c r="AN72" s="222" t="str">
        <f>IF(Celkové!B72="","",Celkové!B72)</f>
        <v/>
      </c>
      <c r="AO72" t="str">
        <f>IF(AN72="","","A")</f>
        <v/>
      </c>
      <c r="AP72" t="str">
        <f>IF(AN72="","",CONCATENATE(AN72,AO72))</f>
        <v/>
      </c>
      <c r="AQ72" s="134" t="str">
        <f t="shared" si="25"/>
        <v/>
      </c>
      <c r="AR72" s="134" t="str">
        <f t="shared" si="26"/>
        <v>dnf</v>
      </c>
      <c r="AS72" s="134">
        <f t="shared" si="27"/>
        <v>0.66666666666666663</v>
      </c>
      <c r="AT72" s="223">
        <f>MIN(AS72:AS73)</f>
        <v>0.66666666666666663</v>
      </c>
      <c r="AU72" s="224">
        <f>RANK(AT72,AT$4:AT$83,1)</f>
        <v>1</v>
      </c>
      <c r="AV72" t="str">
        <f t="shared" si="28"/>
        <v/>
      </c>
      <c r="AZ72" t="str">
        <f t="shared" si="29"/>
        <v/>
      </c>
    </row>
    <row r="73" spans="2:52" x14ac:dyDescent="0.25">
      <c r="B73" s="222"/>
      <c r="C73" s="222"/>
      <c r="D73" t="str">
        <f>Celkové!C73</f>
        <v/>
      </c>
      <c r="E73" s="135">
        <f t="shared" si="19"/>
        <v>100000</v>
      </c>
      <c r="F73" s="222"/>
      <c r="G73" s="222"/>
      <c r="H73" s="222"/>
      <c r="I73" s="135" t="str">
        <f>IF(C72=0,"",IF(Dvojice!T74="","dnf",Dvojice!T74))</f>
        <v>dnf</v>
      </c>
      <c r="J73" s="135">
        <f t="shared" si="20"/>
        <v>10000</v>
      </c>
      <c r="K73" s="222"/>
      <c r="L73" s="222"/>
      <c r="N73" s="222"/>
      <c r="O73" t="str">
        <f t="shared" si="21"/>
        <v>dnf</v>
      </c>
      <c r="P73">
        <f>CHOOSE($Q$2,SUM(Dvojice!H74:S74),"",AV73)</f>
        <v>0</v>
      </c>
      <c r="Q73" s="222"/>
      <c r="R73" s="222"/>
      <c r="S73" s="222"/>
      <c r="T73" s="136"/>
      <c r="U73" s="222"/>
      <c r="V73" s="222"/>
      <c r="W73" t="str">
        <f>IF(V72=0,"",IF('4x60'!H73="","dnf",'4x60'!H73))</f>
        <v/>
      </c>
      <c r="X73" s="135">
        <f t="shared" si="22"/>
        <v>100000</v>
      </c>
      <c r="Y73" s="222"/>
      <c r="Z73" s="222"/>
      <c r="AB73" t="str">
        <f>IF('ZPV Hlídky'!B72="","",'ZPV Hlídky'!B72)</f>
        <v/>
      </c>
      <c r="AC73" t="str">
        <f>IF('ZPV Hlídky'!C72="","",'ZPV Hlídky'!C72)</f>
        <v/>
      </c>
      <c r="AD73" t="str">
        <f t="shared" si="15"/>
        <v/>
      </c>
      <c r="AE73" s="134" t="str">
        <f>IF('ZPV Hlídky'!D72="","",'ZPV Hlídky'!D72)</f>
        <v/>
      </c>
      <c r="AF73" s="134" t="str">
        <f>IF('ZPV Hlídky'!E72="","",'ZPV Hlídky'!E72)</f>
        <v/>
      </c>
      <c r="AG73" s="134" t="str">
        <f>IF('ZPV Hlídky'!F72="","",'ZPV Hlídky'!F72)</f>
        <v/>
      </c>
      <c r="AH73" s="135" t="str">
        <f>IF('ZPV Hlídky'!M72="","",'ZPV Hlídky'!M72)</f>
        <v/>
      </c>
      <c r="AI73" s="134" t="str">
        <f>IF('ZPV Hlídky'!P72="","",'ZPV Hlídky'!P72)</f>
        <v/>
      </c>
      <c r="AJ73" s="134" t="str">
        <f>IF('ZPV Hlídky'!Q72="","",'ZPV Hlídky'!Q72)</f>
        <v/>
      </c>
      <c r="AK73" s="134" t="str">
        <f t="shared" si="23"/>
        <v/>
      </c>
      <c r="AL73" s="133" t="str">
        <f t="shared" si="24"/>
        <v/>
      </c>
      <c r="AN73" s="222"/>
      <c r="AO73" t="str">
        <f>IF(AN72="","","B")</f>
        <v/>
      </c>
      <c r="AP73" t="str">
        <f>IF(AN72="","",CONCATENATE(AN72,AO73))</f>
        <v/>
      </c>
      <c r="AQ73" s="134" t="str">
        <f t="shared" si="25"/>
        <v/>
      </c>
      <c r="AR73" s="134" t="str">
        <f t="shared" si="26"/>
        <v>dnf</v>
      </c>
      <c r="AS73" s="134">
        <f t="shared" si="27"/>
        <v>0.66666666666666663</v>
      </c>
      <c r="AT73" s="223"/>
      <c r="AU73" s="224"/>
      <c r="AV73" t="str">
        <f t="shared" si="28"/>
        <v/>
      </c>
      <c r="AZ73" t="str">
        <f t="shared" si="29"/>
        <v/>
      </c>
    </row>
    <row r="74" spans="2:52" x14ac:dyDescent="0.25">
      <c r="B74" s="222">
        <v>36</v>
      </c>
      <c r="C74" s="222" t="str">
        <f>IF(Celkové!B74=0,"",Celkové!B74)</f>
        <v/>
      </c>
      <c r="D74" t="str">
        <f>Celkové!C74</f>
        <v/>
      </c>
      <c r="E74" s="135">
        <f t="shared" si="19"/>
        <v>100000</v>
      </c>
      <c r="F74" s="222">
        <f>IF(AND(D74="dnf",D75="dnf"),"dnf",IF(OR(AND(D74="dnf",D75="N"),AND(D74="N",D75="dnf")),"N",G74))</f>
        <v>100000.0001</v>
      </c>
      <c r="G74" s="222">
        <f>MIN(E74:E75)+MAX(E74:E75)/1000000000</f>
        <v>100000.0001</v>
      </c>
      <c r="H74" s="222">
        <f>RANK(G74,G$4:G$63,1)</f>
        <v>15</v>
      </c>
      <c r="I74" s="135" t="str">
        <f>IF(C74=0,"",IF(Dvojice!T75="","dnf",Dvojice!T75))</f>
        <v>dnf</v>
      </c>
      <c r="J74" s="135">
        <f t="shared" si="20"/>
        <v>10000</v>
      </c>
      <c r="K74" s="222">
        <f>MIN(J74:J75)+MAX(J74:J75)/1000000000</f>
        <v>10000.00001</v>
      </c>
      <c r="L74" s="222">
        <f>RANK(K74,K$4:K$63,1)</f>
        <v>14</v>
      </c>
      <c r="N74" s="222">
        <f>H74</f>
        <v>15</v>
      </c>
      <c r="O74" t="str">
        <f t="shared" si="21"/>
        <v>dnf</v>
      </c>
      <c r="P74">
        <f>CHOOSE($Q$2,SUM(Dvojice!H75:S75),"",AV74)</f>
        <v>0</v>
      </c>
      <c r="Q74" s="222">
        <f>CHOOSE($Q$2,L74,Z74,AU74)</f>
        <v>14</v>
      </c>
      <c r="R74" s="222">
        <f>Q74+N74*1.001</f>
        <v>29.015000000000001</v>
      </c>
      <c r="S74" s="222">
        <f>RANK(R74,R$4:R$63,1)</f>
        <v>15</v>
      </c>
      <c r="T74" s="136"/>
      <c r="U74" s="222">
        <v>36</v>
      </c>
      <c r="V74" s="222">
        <f>Celkové!B74</f>
        <v>0</v>
      </c>
      <c r="W74" t="str">
        <f>IF(V74=0,"",IF('4x60'!H74="","dnf",'4x60'!H74))</f>
        <v/>
      </c>
      <c r="X74" s="135">
        <f t="shared" si="22"/>
        <v>100000</v>
      </c>
      <c r="Y74" s="222">
        <f t="shared" si="16"/>
        <v>100000.0001</v>
      </c>
      <c r="Z74" s="222">
        <f t="shared" si="17"/>
        <v>15</v>
      </c>
      <c r="AB74" t="str">
        <f>IF('ZPV Hlídky'!B73="","",'ZPV Hlídky'!B73)</f>
        <v/>
      </c>
      <c r="AC74" t="str">
        <f>IF('ZPV Hlídky'!C73="","",'ZPV Hlídky'!C73)</f>
        <v/>
      </c>
      <c r="AD74" t="str">
        <f t="shared" si="15"/>
        <v/>
      </c>
      <c r="AE74" s="134" t="str">
        <f>IF('ZPV Hlídky'!D73="","",'ZPV Hlídky'!D73)</f>
        <v/>
      </c>
      <c r="AF74" s="134" t="str">
        <f>IF('ZPV Hlídky'!E73="","",'ZPV Hlídky'!E73)</f>
        <v/>
      </c>
      <c r="AG74" s="134" t="str">
        <f>IF('ZPV Hlídky'!F73="","",'ZPV Hlídky'!F73)</f>
        <v/>
      </c>
      <c r="AH74" s="135" t="str">
        <f>IF('ZPV Hlídky'!M73="","",'ZPV Hlídky'!M73)</f>
        <v/>
      </c>
      <c r="AI74" s="134" t="str">
        <f>IF('ZPV Hlídky'!P73="","",'ZPV Hlídky'!P73)</f>
        <v/>
      </c>
      <c r="AJ74" s="134" t="str">
        <f>IF('ZPV Hlídky'!Q73="","",'ZPV Hlídky'!Q73)</f>
        <v/>
      </c>
      <c r="AK74" s="134" t="str">
        <f t="shared" si="23"/>
        <v/>
      </c>
      <c r="AL74" s="133" t="str">
        <f t="shared" si="24"/>
        <v/>
      </c>
      <c r="AN74" s="222" t="str">
        <f>IF(Celkové!B74="","",Celkové!B74)</f>
        <v/>
      </c>
      <c r="AO74" t="str">
        <f>IF(AN74="","","A")</f>
        <v/>
      </c>
      <c r="AP74" t="str">
        <f>IF(AN74="","",CONCATENATE(AN74,AO74))</f>
        <v/>
      </c>
      <c r="AQ74" s="134" t="str">
        <f t="shared" si="25"/>
        <v/>
      </c>
      <c r="AR74" s="134" t="str">
        <f t="shared" si="26"/>
        <v>dnf</v>
      </c>
      <c r="AS74" s="134">
        <f t="shared" si="27"/>
        <v>0.66666666666666663</v>
      </c>
      <c r="AT74" s="223">
        <f>MIN(AS74:AS75)</f>
        <v>0.66666666666666663</v>
      </c>
      <c r="AU74" s="224">
        <f>RANK(AT74,AT$4:AT$83,1)</f>
        <v>1</v>
      </c>
      <c r="AV74" t="str">
        <f t="shared" si="28"/>
        <v/>
      </c>
      <c r="AZ74" t="str">
        <f t="shared" si="29"/>
        <v/>
      </c>
    </row>
    <row r="75" spans="2:52" x14ac:dyDescent="0.25">
      <c r="B75" s="222"/>
      <c r="C75" s="222"/>
      <c r="D75" t="str">
        <f>Celkové!C75</f>
        <v/>
      </c>
      <c r="E75" s="135">
        <f t="shared" si="19"/>
        <v>100000</v>
      </c>
      <c r="F75" s="222"/>
      <c r="G75" s="222"/>
      <c r="H75" s="222"/>
      <c r="I75" s="135" t="str">
        <f>IF(C74=0,"",IF(Dvojice!T76="","dnf",Dvojice!T76))</f>
        <v>dnf</v>
      </c>
      <c r="J75" s="135">
        <f t="shared" si="20"/>
        <v>10000</v>
      </c>
      <c r="K75" s="222"/>
      <c r="L75" s="222"/>
      <c r="N75" s="222"/>
      <c r="O75" t="str">
        <f t="shared" si="21"/>
        <v>dnf</v>
      </c>
      <c r="P75">
        <f>CHOOSE($Q$2,SUM(Dvojice!H76:S76),"",AV75)</f>
        <v>0</v>
      </c>
      <c r="Q75" s="222"/>
      <c r="R75" s="222"/>
      <c r="S75" s="222"/>
      <c r="T75" s="136"/>
      <c r="U75" s="222"/>
      <c r="V75" s="222"/>
      <c r="W75" t="str">
        <f>IF(V74=0,"",IF('4x60'!H75="","dnf",'4x60'!H75))</f>
        <v/>
      </c>
      <c r="X75" s="135">
        <f t="shared" si="22"/>
        <v>100000</v>
      </c>
      <c r="Y75" s="222"/>
      <c r="Z75" s="222"/>
      <c r="AB75" t="str">
        <f>IF('ZPV Hlídky'!B74="","",'ZPV Hlídky'!B74)</f>
        <v/>
      </c>
      <c r="AC75" t="str">
        <f>IF('ZPV Hlídky'!C74="","",'ZPV Hlídky'!C74)</f>
        <v/>
      </c>
      <c r="AD75" t="str">
        <f t="shared" si="15"/>
        <v/>
      </c>
      <c r="AE75" s="134" t="str">
        <f>IF('ZPV Hlídky'!D74="","",'ZPV Hlídky'!D74)</f>
        <v/>
      </c>
      <c r="AF75" s="134" t="str">
        <f>IF('ZPV Hlídky'!E74="","",'ZPV Hlídky'!E74)</f>
        <v/>
      </c>
      <c r="AG75" s="134" t="str">
        <f>IF('ZPV Hlídky'!F74="","",'ZPV Hlídky'!F74)</f>
        <v/>
      </c>
      <c r="AH75" s="135" t="str">
        <f>IF('ZPV Hlídky'!M74="","",'ZPV Hlídky'!M74)</f>
        <v/>
      </c>
      <c r="AI75" s="134" t="str">
        <f>IF('ZPV Hlídky'!P74="","",'ZPV Hlídky'!P74)</f>
        <v/>
      </c>
      <c r="AJ75" s="134" t="str">
        <f>IF('ZPV Hlídky'!Q74="","",'ZPV Hlídky'!Q74)</f>
        <v/>
      </c>
      <c r="AK75" s="134" t="str">
        <f t="shared" si="23"/>
        <v/>
      </c>
      <c r="AL75" s="133" t="str">
        <f t="shared" si="24"/>
        <v/>
      </c>
      <c r="AN75" s="222"/>
      <c r="AO75" t="str">
        <f>IF(AN74="","","B")</f>
        <v/>
      </c>
      <c r="AP75" t="str">
        <f>IF(AN74="","",CONCATENATE(AN74,AO75))</f>
        <v/>
      </c>
      <c r="AQ75" s="134" t="str">
        <f t="shared" si="25"/>
        <v/>
      </c>
      <c r="AR75" s="134" t="str">
        <f t="shared" si="26"/>
        <v>dnf</v>
      </c>
      <c r="AS75" s="134">
        <f t="shared" si="27"/>
        <v>0.66666666666666663</v>
      </c>
      <c r="AT75" s="223"/>
      <c r="AU75" s="224"/>
      <c r="AV75" t="str">
        <f t="shared" si="28"/>
        <v/>
      </c>
      <c r="AZ75" t="str">
        <f t="shared" si="29"/>
        <v/>
      </c>
    </row>
    <row r="76" spans="2:52" x14ac:dyDescent="0.25">
      <c r="B76" s="222">
        <v>37</v>
      </c>
      <c r="C76" s="222" t="str">
        <f>IF(Celkové!B76=0,"",Celkové!B76)</f>
        <v/>
      </c>
      <c r="D76" t="str">
        <f>Celkové!C76</f>
        <v/>
      </c>
      <c r="E76" s="135">
        <f t="shared" si="19"/>
        <v>100000</v>
      </c>
      <c r="F76" s="222">
        <f>IF(AND(D76="dnf",D77="dnf"),"dnf",IF(OR(AND(D76="dnf",D77="N"),AND(D76="N",D77="dnf")),"N",G76))</f>
        <v>100000.0001</v>
      </c>
      <c r="G76" s="222">
        <f>MIN(E76:E77)+MAX(E76:E77)/1000000000</f>
        <v>100000.0001</v>
      </c>
      <c r="H76" s="222">
        <f>RANK(G76,G$4:G$63,1)</f>
        <v>15</v>
      </c>
      <c r="I76" s="135" t="str">
        <f>IF(C76=0,"",IF(Dvojice!T77="","dnf",Dvojice!T77))</f>
        <v>dnf</v>
      </c>
      <c r="J76" s="135">
        <f t="shared" si="20"/>
        <v>10000</v>
      </c>
      <c r="K76" s="222">
        <f>MIN(J76:J77)+MAX(J76:J77)/1000000000</f>
        <v>10000.00001</v>
      </c>
      <c r="L76" s="222">
        <f>RANK(K76,K$4:K$63,1)</f>
        <v>14</v>
      </c>
      <c r="N76" s="222">
        <f>H76</f>
        <v>15</v>
      </c>
      <c r="O76" t="str">
        <f t="shared" si="21"/>
        <v>dnf</v>
      </c>
      <c r="P76">
        <f>CHOOSE($Q$2,SUM(Dvojice!H77:S77),"",AV76)</f>
        <v>0</v>
      </c>
      <c r="Q76" s="222">
        <f>CHOOSE($Q$2,L76,Z76,AU76)</f>
        <v>14</v>
      </c>
      <c r="R76" s="222">
        <f>Q76+N76*1.001</f>
        <v>29.015000000000001</v>
      </c>
      <c r="S76" s="222">
        <f>RANK(R76,R$4:R$63,1)</f>
        <v>15</v>
      </c>
      <c r="T76" s="136"/>
      <c r="U76" s="222">
        <v>37</v>
      </c>
      <c r="V76" s="222">
        <f>Celkové!B76</f>
        <v>0</v>
      </c>
      <c r="W76" t="str">
        <f>IF(V76=0,"",IF('4x60'!H76="","dnf",'4x60'!H76))</f>
        <v/>
      </c>
      <c r="X76" s="135">
        <f t="shared" si="22"/>
        <v>100000</v>
      </c>
      <c r="Y76" s="222">
        <f t="shared" si="16"/>
        <v>100000.0001</v>
      </c>
      <c r="Z76" s="222">
        <f t="shared" si="17"/>
        <v>15</v>
      </c>
      <c r="AB76" t="str">
        <f>IF('ZPV Hlídky'!B75="","",'ZPV Hlídky'!B75)</f>
        <v/>
      </c>
      <c r="AC76" t="str">
        <f>IF('ZPV Hlídky'!C75="","",'ZPV Hlídky'!C75)</f>
        <v/>
      </c>
      <c r="AD76" t="str">
        <f t="shared" si="15"/>
        <v/>
      </c>
      <c r="AE76" s="134" t="str">
        <f>IF('ZPV Hlídky'!D75="","",'ZPV Hlídky'!D75)</f>
        <v/>
      </c>
      <c r="AF76" s="134" t="str">
        <f>IF('ZPV Hlídky'!E75="","",'ZPV Hlídky'!E75)</f>
        <v/>
      </c>
      <c r="AG76" s="134" t="str">
        <f>IF('ZPV Hlídky'!F75="","",'ZPV Hlídky'!F75)</f>
        <v/>
      </c>
      <c r="AH76" s="135" t="str">
        <f>IF('ZPV Hlídky'!M75="","",'ZPV Hlídky'!M75)</f>
        <v/>
      </c>
      <c r="AI76" s="134" t="str">
        <f>IF('ZPV Hlídky'!P75="","",'ZPV Hlídky'!P75)</f>
        <v/>
      </c>
      <c r="AJ76" s="134" t="str">
        <f>IF('ZPV Hlídky'!Q75="","",'ZPV Hlídky'!Q75)</f>
        <v/>
      </c>
      <c r="AK76" s="134" t="str">
        <f t="shared" si="23"/>
        <v/>
      </c>
      <c r="AL76" s="133" t="str">
        <f t="shared" si="24"/>
        <v/>
      </c>
      <c r="AN76" s="222" t="str">
        <f>IF(Celkové!B76="","",Celkové!B76)</f>
        <v/>
      </c>
      <c r="AO76" t="str">
        <f>IF(AN76="","","A")</f>
        <v/>
      </c>
      <c r="AP76" t="str">
        <f>IF(AN76="","",CONCATENATE(AN76,AO76))</f>
        <v/>
      </c>
      <c r="AQ76" s="134" t="str">
        <f t="shared" si="25"/>
        <v/>
      </c>
      <c r="AR76" s="134" t="str">
        <f t="shared" si="26"/>
        <v>dnf</v>
      </c>
      <c r="AS76" s="134">
        <f t="shared" si="27"/>
        <v>0.66666666666666663</v>
      </c>
      <c r="AT76" s="223">
        <f>MIN(AS76:AS77)</f>
        <v>0.66666666666666663</v>
      </c>
      <c r="AU76" s="224">
        <f>RANK(AT76,AT$4:AT$83,1)</f>
        <v>1</v>
      </c>
      <c r="AV76" t="str">
        <f t="shared" si="28"/>
        <v/>
      </c>
      <c r="AZ76" t="str">
        <f t="shared" si="29"/>
        <v/>
      </c>
    </row>
    <row r="77" spans="2:52" x14ac:dyDescent="0.25">
      <c r="B77" s="222"/>
      <c r="C77" s="222"/>
      <c r="D77" t="str">
        <f>Celkové!C77</f>
        <v/>
      </c>
      <c r="E77" s="135">
        <f t="shared" si="19"/>
        <v>100000</v>
      </c>
      <c r="F77" s="222"/>
      <c r="G77" s="222"/>
      <c r="H77" s="222"/>
      <c r="I77" s="135" t="str">
        <f>IF(C76=0,"",IF(Dvojice!T78="","dnf",Dvojice!T78))</f>
        <v>dnf</v>
      </c>
      <c r="J77" s="135">
        <f t="shared" si="20"/>
        <v>10000</v>
      </c>
      <c r="K77" s="222"/>
      <c r="L77" s="222"/>
      <c r="N77" s="222"/>
      <c r="O77" t="str">
        <f t="shared" si="21"/>
        <v>dnf</v>
      </c>
      <c r="P77">
        <f>CHOOSE($Q$2,SUM(Dvojice!H78:S78),"",AV77)</f>
        <v>0</v>
      </c>
      <c r="Q77" s="222"/>
      <c r="R77" s="222"/>
      <c r="S77" s="222"/>
      <c r="T77" s="136"/>
      <c r="U77" s="222"/>
      <c r="V77" s="222"/>
      <c r="W77" t="str">
        <f>IF(V76=0,"",IF('4x60'!H77="","dnf",'4x60'!H77))</f>
        <v/>
      </c>
      <c r="X77" s="135">
        <f t="shared" si="22"/>
        <v>100000</v>
      </c>
      <c r="Y77" s="222"/>
      <c r="Z77" s="222"/>
      <c r="AB77" t="str">
        <f>IF('ZPV Hlídky'!B76="","",'ZPV Hlídky'!B76)</f>
        <v/>
      </c>
      <c r="AC77" t="str">
        <f>IF('ZPV Hlídky'!C76="","",'ZPV Hlídky'!C76)</f>
        <v/>
      </c>
      <c r="AD77" t="str">
        <f t="shared" si="15"/>
        <v/>
      </c>
      <c r="AE77" s="134" t="str">
        <f>IF('ZPV Hlídky'!D76="","",'ZPV Hlídky'!D76)</f>
        <v/>
      </c>
      <c r="AF77" s="134" t="str">
        <f>IF('ZPV Hlídky'!E76="","",'ZPV Hlídky'!E76)</f>
        <v/>
      </c>
      <c r="AG77" s="134" t="str">
        <f>IF('ZPV Hlídky'!F76="","",'ZPV Hlídky'!F76)</f>
        <v/>
      </c>
      <c r="AH77" s="135" t="str">
        <f>IF('ZPV Hlídky'!M76="","",'ZPV Hlídky'!M76)</f>
        <v/>
      </c>
      <c r="AI77" s="134" t="str">
        <f>IF('ZPV Hlídky'!P76="","",'ZPV Hlídky'!P76)</f>
        <v/>
      </c>
      <c r="AJ77" s="134" t="str">
        <f>IF('ZPV Hlídky'!Q76="","",'ZPV Hlídky'!Q76)</f>
        <v/>
      </c>
      <c r="AK77" s="134" t="str">
        <f t="shared" si="23"/>
        <v/>
      </c>
      <c r="AL77" s="133" t="str">
        <f t="shared" si="24"/>
        <v/>
      </c>
      <c r="AN77" s="222"/>
      <c r="AO77" t="str">
        <f>IF(AN76="","","B")</f>
        <v/>
      </c>
      <c r="AP77" t="str">
        <f>IF(AN76="","",CONCATENATE(AN76,AO77))</f>
        <v/>
      </c>
      <c r="AQ77" s="134" t="str">
        <f t="shared" si="25"/>
        <v/>
      </c>
      <c r="AR77" s="134" t="str">
        <f t="shared" si="26"/>
        <v>dnf</v>
      </c>
      <c r="AS77" s="134">
        <f t="shared" si="27"/>
        <v>0.66666666666666663</v>
      </c>
      <c r="AT77" s="223"/>
      <c r="AU77" s="224"/>
      <c r="AV77" t="str">
        <f t="shared" si="28"/>
        <v/>
      </c>
      <c r="AZ77" t="str">
        <f t="shared" si="29"/>
        <v/>
      </c>
    </row>
    <row r="78" spans="2:52" x14ac:dyDescent="0.25">
      <c r="B78" s="222">
        <v>38</v>
      </c>
      <c r="C78" s="222" t="str">
        <f>IF(Celkové!B78=0,"",Celkové!B78)</f>
        <v/>
      </c>
      <c r="D78" t="str">
        <f>Celkové!C78</f>
        <v/>
      </c>
      <c r="E78" s="135">
        <f t="shared" si="19"/>
        <v>100000</v>
      </c>
      <c r="F78" s="222">
        <f>IF(AND(D78="dnf",D79="dnf"),"dnf",IF(OR(AND(D78="dnf",D79="N"),AND(D78="N",D79="dnf")),"N",G78))</f>
        <v>100000.0001</v>
      </c>
      <c r="G78" s="222">
        <f>MIN(E78:E79)+MAX(E78:E79)/1000000000</f>
        <v>100000.0001</v>
      </c>
      <c r="H78" s="222">
        <f>RANK(G78,G$4:G$63,1)</f>
        <v>15</v>
      </c>
      <c r="I78" s="135" t="str">
        <f>IF(C78=0,"",IF(Dvojice!T79="","dnf",Dvojice!T79))</f>
        <v>dnf</v>
      </c>
      <c r="J78" s="135">
        <f t="shared" si="20"/>
        <v>10000</v>
      </c>
      <c r="K78" s="222">
        <f>MIN(J78:J79)+MAX(J78:J79)/1000000000</f>
        <v>10000.00001</v>
      </c>
      <c r="L78" s="222">
        <f>RANK(K78,K$4:K$63,1)</f>
        <v>14</v>
      </c>
      <c r="N78" s="222">
        <f>H78</f>
        <v>15</v>
      </c>
      <c r="O78" t="str">
        <f t="shared" si="21"/>
        <v>dnf</v>
      </c>
      <c r="P78">
        <f>CHOOSE($Q$2,SUM(Dvojice!H79:S79),"",AV78)</f>
        <v>0</v>
      </c>
      <c r="Q78" s="222">
        <f>CHOOSE($Q$2,L78,Z78,AU78)</f>
        <v>14</v>
      </c>
      <c r="R78" s="222">
        <f>Q78+N78*1.001</f>
        <v>29.015000000000001</v>
      </c>
      <c r="S78" s="222">
        <f>RANK(R78,R$4:R$63,1)</f>
        <v>15</v>
      </c>
      <c r="T78" s="136"/>
      <c r="U78" s="222">
        <v>38</v>
      </c>
      <c r="V78" s="222">
        <f>Celkové!B78</f>
        <v>0</v>
      </c>
      <c r="W78" t="str">
        <f>IF(V78=0,"",IF('4x60'!H78="","dnf",'4x60'!H78))</f>
        <v/>
      </c>
      <c r="X78" s="135">
        <f t="shared" si="22"/>
        <v>100000</v>
      </c>
      <c r="Y78" s="222">
        <f t="shared" si="16"/>
        <v>100000.0001</v>
      </c>
      <c r="Z78" s="222">
        <f t="shared" si="17"/>
        <v>15</v>
      </c>
      <c r="AB78" t="str">
        <f>IF('ZPV Hlídky'!B77="","",'ZPV Hlídky'!B77)</f>
        <v/>
      </c>
      <c r="AC78" t="str">
        <f>IF('ZPV Hlídky'!C77="","",'ZPV Hlídky'!C77)</f>
        <v/>
      </c>
      <c r="AD78" t="str">
        <f t="shared" si="15"/>
        <v/>
      </c>
      <c r="AE78" s="134" t="str">
        <f>IF('ZPV Hlídky'!D77="","",'ZPV Hlídky'!D77)</f>
        <v/>
      </c>
      <c r="AF78" s="134" t="str">
        <f>IF('ZPV Hlídky'!E77="","",'ZPV Hlídky'!E77)</f>
        <v/>
      </c>
      <c r="AG78" s="134" t="str">
        <f>IF('ZPV Hlídky'!F77="","",'ZPV Hlídky'!F77)</f>
        <v/>
      </c>
      <c r="AH78" s="135" t="str">
        <f>IF('ZPV Hlídky'!M77="","",'ZPV Hlídky'!M77)</f>
        <v/>
      </c>
      <c r="AI78" s="134" t="str">
        <f>IF('ZPV Hlídky'!P77="","",'ZPV Hlídky'!P77)</f>
        <v/>
      </c>
      <c r="AJ78" s="134" t="str">
        <f>IF('ZPV Hlídky'!Q77="","",'ZPV Hlídky'!Q77)</f>
        <v/>
      </c>
      <c r="AK78" s="134" t="str">
        <f t="shared" si="23"/>
        <v/>
      </c>
      <c r="AL78" s="133" t="str">
        <f t="shared" si="24"/>
        <v/>
      </c>
      <c r="AN78" s="222" t="str">
        <f>IF(Celkové!B78="","",Celkové!B78)</f>
        <v/>
      </c>
      <c r="AO78" t="str">
        <f>IF(AN78="","","A")</f>
        <v/>
      </c>
      <c r="AP78" t="str">
        <f>IF(AN78="","",CONCATENATE(AN78,AO78))</f>
        <v/>
      </c>
      <c r="AQ78" s="134" t="str">
        <f t="shared" si="25"/>
        <v/>
      </c>
      <c r="AR78" s="134" t="str">
        <f t="shared" si="26"/>
        <v>dnf</v>
      </c>
      <c r="AS78" s="134">
        <f t="shared" si="27"/>
        <v>0.66666666666666663</v>
      </c>
      <c r="AT78" s="223">
        <f>MIN(AS78:AS79)</f>
        <v>0.66666666666666663</v>
      </c>
      <c r="AU78" s="224">
        <f>RANK(AT78,AT$4:AT$83,1)</f>
        <v>1</v>
      </c>
      <c r="AV78" t="str">
        <f t="shared" si="28"/>
        <v/>
      </c>
      <c r="AZ78" t="str">
        <f t="shared" si="29"/>
        <v/>
      </c>
    </row>
    <row r="79" spans="2:52" x14ac:dyDescent="0.25">
      <c r="B79" s="222"/>
      <c r="C79" s="222"/>
      <c r="D79" t="str">
        <f>Celkové!C79</f>
        <v/>
      </c>
      <c r="E79" s="135">
        <f t="shared" si="19"/>
        <v>100000</v>
      </c>
      <c r="F79" s="222"/>
      <c r="G79" s="222"/>
      <c r="H79" s="222"/>
      <c r="I79" s="135" t="str">
        <f>IF(C78=0,"",IF(Dvojice!T80="","dnf",Dvojice!T80))</f>
        <v>dnf</v>
      </c>
      <c r="J79" s="135">
        <f t="shared" si="20"/>
        <v>10000</v>
      </c>
      <c r="K79" s="222"/>
      <c r="L79" s="222"/>
      <c r="N79" s="222"/>
      <c r="O79" t="str">
        <f t="shared" si="21"/>
        <v>dnf</v>
      </c>
      <c r="P79">
        <f>CHOOSE($Q$2,SUM(Dvojice!H80:S80),"",AV79)</f>
        <v>0</v>
      </c>
      <c r="Q79" s="222"/>
      <c r="R79" s="222"/>
      <c r="S79" s="222"/>
      <c r="T79" s="136"/>
      <c r="U79" s="222"/>
      <c r="V79" s="222"/>
      <c r="W79" t="str">
        <f>IF(V78=0,"",IF('4x60'!H79="","dnf",'4x60'!H79))</f>
        <v/>
      </c>
      <c r="X79" s="135">
        <f t="shared" si="22"/>
        <v>100000</v>
      </c>
      <c r="Y79" s="222"/>
      <c r="Z79" s="222"/>
      <c r="AB79" t="str">
        <f>IF('ZPV Hlídky'!B78="","",'ZPV Hlídky'!B78)</f>
        <v/>
      </c>
      <c r="AC79" t="str">
        <f>IF('ZPV Hlídky'!C78="","",'ZPV Hlídky'!C78)</f>
        <v/>
      </c>
      <c r="AD79" t="str">
        <f t="shared" si="15"/>
        <v/>
      </c>
      <c r="AE79" s="134" t="str">
        <f>IF('ZPV Hlídky'!D78="","",'ZPV Hlídky'!D78)</f>
        <v/>
      </c>
      <c r="AF79" s="134" t="str">
        <f>IF('ZPV Hlídky'!E78="","",'ZPV Hlídky'!E78)</f>
        <v/>
      </c>
      <c r="AG79" s="134" t="str">
        <f>IF('ZPV Hlídky'!F78="","",'ZPV Hlídky'!F78)</f>
        <v/>
      </c>
      <c r="AH79" s="135" t="str">
        <f>IF('ZPV Hlídky'!M78="","",'ZPV Hlídky'!M78)</f>
        <v/>
      </c>
      <c r="AI79" s="134" t="str">
        <f>IF('ZPV Hlídky'!P78="","",'ZPV Hlídky'!P78)</f>
        <v/>
      </c>
      <c r="AJ79" s="134" t="str">
        <f>IF('ZPV Hlídky'!Q78="","",'ZPV Hlídky'!Q78)</f>
        <v/>
      </c>
      <c r="AK79" s="134" t="str">
        <f t="shared" si="23"/>
        <v/>
      </c>
      <c r="AL79" s="133" t="str">
        <f t="shared" si="24"/>
        <v/>
      </c>
      <c r="AN79" s="222"/>
      <c r="AO79" t="str">
        <f>IF(AN78="","","B")</f>
        <v/>
      </c>
      <c r="AP79" t="str">
        <f>IF(AN78="","",CONCATENATE(AN78,AO79))</f>
        <v/>
      </c>
      <c r="AQ79" s="134" t="str">
        <f t="shared" si="25"/>
        <v/>
      </c>
      <c r="AR79" s="134" t="str">
        <f t="shared" si="26"/>
        <v>dnf</v>
      </c>
      <c r="AS79" s="134">
        <f t="shared" si="27"/>
        <v>0.66666666666666663</v>
      </c>
      <c r="AT79" s="223"/>
      <c r="AU79" s="224"/>
      <c r="AV79" t="str">
        <f t="shared" si="28"/>
        <v/>
      </c>
      <c r="AZ79" t="str">
        <f t="shared" si="29"/>
        <v/>
      </c>
    </row>
    <row r="80" spans="2:52" x14ac:dyDescent="0.25">
      <c r="B80" s="222">
        <v>39</v>
      </c>
      <c r="C80" s="222" t="str">
        <f>IF(Celkové!B80=0,"",Celkové!B80)</f>
        <v/>
      </c>
      <c r="D80" t="str">
        <f>Celkové!C80</f>
        <v/>
      </c>
      <c r="E80" s="135">
        <f t="shared" si="19"/>
        <v>100000</v>
      </c>
      <c r="F80" s="222">
        <f>IF(AND(D80="dnf",D81="dnf"),"dnf",IF(OR(AND(D80="dnf",D81="N"),AND(D80="N",D81="dnf")),"N",G80))</f>
        <v>100000.0001</v>
      </c>
      <c r="G80" s="222">
        <f>MIN(E80:E81)+MAX(E80:E81)/1000000000</f>
        <v>100000.0001</v>
      </c>
      <c r="H80" s="222">
        <f>RANK(G80,G$4:G$63,1)</f>
        <v>15</v>
      </c>
      <c r="I80" s="135" t="str">
        <f>IF(C80=0,"",IF(Dvojice!T81="","dnf",Dvojice!T81))</f>
        <v>dnf</v>
      </c>
      <c r="J80" s="135">
        <f t="shared" si="20"/>
        <v>10000</v>
      </c>
      <c r="K80" s="222">
        <f>MIN(J80:J81)+MAX(J80:J81)/1000000000</f>
        <v>10000.00001</v>
      </c>
      <c r="L80" s="222">
        <f>RANK(K80,K$4:K$63,1)</f>
        <v>14</v>
      </c>
      <c r="N80" s="222">
        <f>H80</f>
        <v>15</v>
      </c>
      <c r="O80" t="str">
        <f t="shared" si="21"/>
        <v>dnf</v>
      </c>
      <c r="P80">
        <f>CHOOSE($Q$2,SUM(Dvojice!H81:S81),"",AV80)</f>
        <v>0</v>
      </c>
      <c r="Q80" s="222">
        <f>CHOOSE($Q$2,L80,Z80,AU80)</f>
        <v>14</v>
      </c>
      <c r="R80" s="222">
        <f>Q80+N80*1.001</f>
        <v>29.015000000000001</v>
      </c>
      <c r="S80" s="222">
        <f>RANK(R80,R$4:R$63,1)</f>
        <v>15</v>
      </c>
      <c r="T80" s="136"/>
      <c r="U80" s="222">
        <v>39</v>
      </c>
      <c r="V80" s="222">
        <f>Celkové!B80</f>
        <v>0</v>
      </c>
      <c r="W80" t="str">
        <f>IF(V80=0,"",IF('4x60'!H80="","dnf",'4x60'!H80))</f>
        <v/>
      </c>
      <c r="X80" s="135">
        <f t="shared" si="22"/>
        <v>100000</v>
      </c>
      <c r="Y80" s="222">
        <f t="shared" si="16"/>
        <v>100000.0001</v>
      </c>
      <c r="Z80" s="222">
        <f t="shared" si="17"/>
        <v>15</v>
      </c>
      <c r="AB80" t="str">
        <f>IF('ZPV Hlídky'!B79="","",'ZPV Hlídky'!B79)</f>
        <v/>
      </c>
      <c r="AC80" t="str">
        <f>IF('ZPV Hlídky'!C79="","",'ZPV Hlídky'!C79)</f>
        <v/>
      </c>
      <c r="AD80" t="str">
        <f t="shared" si="15"/>
        <v/>
      </c>
      <c r="AE80" s="134" t="str">
        <f>IF('ZPV Hlídky'!D79="","",'ZPV Hlídky'!D79)</f>
        <v/>
      </c>
      <c r="AF80" s="134" t="str">
        <f>IF('ZPV Hlídky'!E79="","",'ZPV Hlídky'!E79)</f>
        <v/>
      </c>
      <c r="AG80" s="134" t="str">
        <f>IF('ZPV Hlídky'!F79="","",'ZPV Hlídky'!F79)</f>
        <v/>
      </c>
      <c r="AH80" s="135" t="str">
        <f>IF('ZPV Hlídky'!M79="","",'ZPV Hlídky'!M79)</f>
        <v/>
      </c>
      <c r="AI80" s="134" t="str">
        <f>IF('ZPV Hlídky'!P79="","",'ZPV Hlídky'!P79)</f>
        <v/>
      </c>
      <c r="AJ80" s="134" t="str">
        <f>IF('ZPV Hlídky'!Q79="","",'ZPV Hlídky'!Q79)</f>
        <v/>
      </c>
      <c r="AK80" s="134" t="str">
        <f t="shared" si="23"/>
        <v/>
      </c>
      <c r="AL80" s="133" t="str">
        <f t="shared" si="24"/>
        <v/>
      </c>
      <c r="AN80" s="222" t="str">
        <f>IF(Celkové!B80="","",Celkové!B80)</f>
        <v/>
      </c>
      <c r="AO80" t="str">
        <f>IF(AN80="","","A")</f>
        <v/>
      </c>
      <c r="AP80" t="str">
        <f>IF(AN80="","",CONCATENATE(AN80,AO80))</f>
        <v/>
      </c>
      <c r="AQ80" s="134" t="str">
        <f t="shared" si="25"/>
        <v/>
      </c>
      <c r="AR80" s="134" t="str">
        <f t="shared" si="26"/>
        <v>dnf</v>
      </c>
      <c r="AS80" s="134">
        <f t="shared" si="27"/>
        <v>0.66666666666666663</v>
      </c>
      <c r="AT80" s="223">
        <f>MIN(AS80:AS81)</f>
        <v>0.66666666666666663</v>
      </c>
      <c r="AU80" s="224">
        <f>RANK(AT80,AT$4:AT$83,1)</f>
        <v>1</v>
      </c>
      <c r="AV80" t="str">
        <f t="shared" si="28"/>
        <v/>
      </c>
      <c r="AZ80" t="str">
        <f t="shared" si="29"/>
        <v/>
      </c>
    </row>
    <row r="81" spans="2:52" x14ac:dyDescent="0.25">
      <c r="B81" s="222"/>
      <c r="C81" s="222"/>
      <c r="D81" t="str">
        <f>Celkové!C81</f>
        <v/>
      </c>
      <c r="E81" s="135">
        <f t="shared" si="19"/>
        <v>100000</v>
      </c>
      <c r="F81" s="222"/>
      <c r="G81" s="222"/>
      <c r="H81" s="222"/>
      <c r="I81" s="135" t="str">
        <f>IF(C80=0,"",IF(Dvojice!T82="","dnf",Dvojice!T82))</f>
        <v>dnf</v>
      </c>
      <c r="J81" s="135">
        <f t="shared" si="20"/>
        <v>10000</v>
      </c>
      <c r="K81" s="222"/>
      <c r="L81" s="222"/>
      <c r="N81" s="222"/>
      <c r="O81" t="str">
        <f t="shared" si="21"/>
        <v>dnf</v>
      </c>
      <c r="P81">
        <f>CHOOSE($Q$2,SUM(Dvojice!H82:S82),"",AV81)</f>
        <v>0</v>
      </c>
      <c r="Q81" s="222"/>
      <c r="R81" s="222"/>
      <c r="S81" s="222"/>
      <c r="T81" s="136"/>
      <c r="U81" s="222"/>
      <c r="V81" s="222"/>
      <c r="W81" t="str">
        <f>IF(V80=0,"",IF('4x60'!H81="","dnf",'4x60'!H81))</f>
        <v/>
      </c>
      <c r="X81" s="135">
        <f t="shared" si="22"/>
        <v>100000</v>
      </c>
      <c r="Y81" s="222"/>
      <c r="Z81" s="222"/>
      <c r="AB81" t="str">
        <f>IF('ZPV Hlídky'!B80="","",'ZPV Hlídky'!B80)</f>
        <v/>
      </c>
      <c r="AC81" t="str">
        <f>IF('ZPV Hlídky'!C80="","",'ZPV Hlídky'!C80)</f>
        <v/>
      </c>
      <c r="AD81" t="str">
        <f t="shared" si="15"/>
        <v/>
      </c>
      <c r="AE81" s="134" t="str">
        <f>IF('ZPV Hlídky'!D80="","",'ZPV Hlídky'!D80)</f>
        <v/>
      </c>
      <c r="AF81" s="134" t="str">
        <f>IF('ZPV Hlídky'!E80="","",'ZPV Hlídky'!E80)</f>
        <v/>
      </c>
      <c r="AG81" s="134" t="str">
        <f>IF('ZPV Hlídky'!F80="","",'ZPV Hlídky'!F80)</f>
        <v/>
      </c>
      <c r="AH81" s="135" t="str">
        <f>IF('ZPV Hlídky'!M80="","",'ZPV Hlídky'!M80)</f>
        <v/>
      </c>
      <c r="AI81" s="134" t="str">
        <f>IF('ZPV Hlídky'!P80="","",'ZPV Hlídky'!P80)</f>
        <v/>
      </c>
      <c r="AJ81" s="134" t="str">
        <f>IF('ZPV Hlídky'!Q80="","",'ZPV Hlídky'!Q80)</f>
        <v/>
      </c>
      <c r="AK81" s="134" t="str">
        <f t="shared" si="23"/>
        <v/>
      </c>
      <c r="AL81" s="133" t="str">
        <f t="shared" si="24"/>
        <v/>
      </c>
      <c r="AN81" s="222"/>
      <c r="AO81" t="str">
        <f>IF(AN80="","","B")</f>
        <v/>
      </c>
      <c r="AP81" t="str">
        <f>IF(AN80="","",CONCATENATE(AN80,AO81))</f>
        <v/>
      </c>
      <c r="AQ81" s="134" t="str">
        <f t="shared" si="25"/>
        <v/>
      </c>
      <c r="AR81" s="134" t="str">
        <f t="shared" si="26"/>
        <v>dnf</v>
      </c>
      <c r="AS81" s="134">
        <f t="shared" si="27"/>
        <v>0.66666666666666663</v>
      </c>
      <c r="AT81" s="223"/>
      <c r="AU81" s="224"/>
      <c r="AV81" t="str">
        <f t="shared" si="28"/>
        <v/>
      </c>
      <c r="AZ81" t="str">
        <f t="shared" si="29"/>
        <v/>
      </c>
    </row>
    <row r="82" spans="2:52" x14ac:dyDescent="0.25">
      <c r="B82" s="222">
        <v>40</v>
      </c>
      <c r="C82" s="222" t="str">
        <f>IF(Celkové!B82=0,"",Celkové!B82)</f>
        <v/>
      </c>
      <c r="D82" t="str">
        <f>Celkové!C82</f>
        <v/>
      </c>
      <c r="E82" s="135">
        <f t="shared" si="19"/>
        <v>100000</v>
      </c>
      <c r="F82" s="222">
        <f>IF(AND(D82="dnf",D83="dnf"),"dnf",IF(OR(AND(D82="dnf",D83="N"),AND(D82="N",D83="dnf")),"N",G82))</f>
        <v>100000.0001</v>
      </c>
      <c r="G82" s="222">
        <f>MIN(E82:E83)+MAX(E82:E83)/1000000000</f>
        <v>100000.0001</v>
      </c>
      <c r="H82" s="222">
        <f>RANK(G82,G$4:G$63,1)</f>
        <v>15</v>
      </c>
      <c r="I82" s="135" t="str">
        <f>IF(C82=0,"",IF(Dvojice!T83="","dnf",Dvojice!T83))</f>
        <v>dnf</v>
      </c>
      <c r="J82" s="135">
        <f t="shared" si="20"/>
        <v>10000</v>
      </c>
      <c r="K82" s="222">
        <f>MIN(J82:J83)+MAX(J82:J83)/1000000000</f>
        <v>10000.00001</v>
      </c>
      <c r="L82" s="222">
        <f>RANK(K82,K$4:K$63,1)</f>
        <v>14</v>
      </c>
      <c r="N82" s="222">
        <f>H82</f>
        <v>15</v>
      </c>
      <c r="O82" t="str">
        <f t="shared" si="21"/>
        <v>dnf</v>
      </c>
      <c r="P82">
        <f>CHOOSE($Q$2,SUM(Dvojice!H83:S83),"",AV82)</f>
        <v>0</v>
      </c>
      <c r="Q82" s="222">
        <f>CHOOSE($Q$2,L82,Z82,AU82)</f>
        <v>14</v>
      </c>
      <c r="R82" s="222">
        <f>Q82+N82*1.001</f>
        <v>29.015000000000001</v>
      </c>
      <c r="S82" s="222">
        <f>RANK(R82,R$4:R$63,1)</f>
        <v>15</v>
      </c>
      <c r="T82" s="136"/>
      <c r="U82" s="222">
        <v>40</v>
      </c>
      <c r="V82" s="222">
        <f>Celkové!B82</f>
        <v>0</v>
      </c>
      <c r="W82" t="str">
        <f>IF(V82=0,"",IF('4x60'!H82="","dnf",'4x60'!H82))</f>
        <v/>
      </c>
      <c r="X82" s="135">
        <f t="shared" si="22"/>
        <v>100000</v>
      </c>
      <c r="Y82" s="222">
        <f t="shared" si="16"/>
        <v>100000.0001</v>
      </c>
      <c r="Z82" s="222">
        <f t="shared" si="17"/>
        <v>15</v>
      </c>
      <c r="AB82" t="str">
        <f>IF('ZPV Hlídky'!B81="","",'ZPV Hlídky'!B81)</f>
        <v/>
      </c>
      <c r="AC82" t="str">
        <f>IF('ZPV Hlídky'!C81="","",'ZPV Hlídky'!C81)</f>
        <v/>
      </c>
      <c r="AD82" t="str">
        <f t="shared" si="15"/>
        <v/>
      </c>
      <c r="AE82" s="134" t="str">
        <f>IF('ZPV Hlídky'!D81="","",'ZPV Hlídky'!D81)</f>
        <v/>
      </c>
      <c r="AF82" s="134" t="str">
        <f>IF('ZPV Hlídky'!E81="","",'ZPV Hlídky'!E81)</f>
        <v/>
      </c>
      <c r="AG82" s="134" t="str">
        <f>IF('ZPV Hlídky'!F81="","",'ZPV Hlídky'!F81)</f>
        <v/>
      </c>
      <c r="AH82" s="135" t="str">
        <f>IF('ZPV Hlídky'!M81="","",'ZPV Hlídky'!M81)</f>
        <v/>
      </c>
      <c r="AI82" s="134" t="str">
        <f>IF('ZPV Hlídky'!P81="","",'ZPV Hlídky'!P81)</f>
        <v/>
      </c>
      <c r="AJ82" s="134" t="str">
        <f>IF('ZPV Hlídky'!Q81="","",'ZPV Hlídky'!Q81)</f>
        <v/>
      </c>
      <c r="AK82" s="134" t="str">
        <f t="shared" si="23"/>
        <v/>
      </c>
      <c r="AL82" s="133" t="str">
        <f t="shared" si="24"/>
        <v/>
      </c>
      <c r="AN82" s="222" t="str">
        <f>IF(Celkové!B82="","",Celkové!B82)</f>
        <v/>
      </c>
      <c r="AO82" t="str">
        <f>IF(AN82="","","A")</f>
        <v/>
      </c>
      <c r="AP82" t="str">
        <f>IF(AN82="","",CONCATENATE(AN82,AO82))</f>
        <v/>
      </c>
      <c r="AQ82" s="134" t="str">
        <f t="shared" si="25"/>
        <v/>
      </c>
      <c r="AR82" s="134" t="str">
        <f t="shared" si="26"/>
        <v>dnf</v>
      </c>
      <c r="AS82" s="134">
        <f t="shared" si="27"/>
        <v>0.66666666666666663</v>
      </c>
      <c r="AT82" s="223">
        <f>MIN(AS82:AS83)</f>
        <v>0.66666666666666663</v>
      </c>
      <c r="AU82" s="224">
        <f>RANK(AT82,AT$4:AT$83,1)</f>
        <v>1</v>
      </c>
      <c r="AV82" t="str">
        <f t="shared" si="28"/>
        <v/>
      </c>
      <c r="AZ82" t="str">
        <f t="shared" si="29"/>
        <v/>
      </c>
    </row>
    <row r="83" spans="2:52" x14ac:dyDescent="0.25">
      <c r="B83" s="222"/>
      <c r="C83" s="222"/>
      <c r="D83" t="str">
        <f>Celkové!C83</f>
        <v/>
      </c>
      <c r="E83" s="135">
        <f t="shared" si="19"/>
        <v>100000</v>
      </c>
      <c r="F83" s="222"/>
      <c r="G83" s="222"/>
      <c r="H83" s="222"/>
      <c r="I83" s="135" t="str">
        <f>IF(C82=0,"",IF(Dvojice!T84="","dnf",Dvojice!T84))</f>
        <v>dnf</v>
      </c>
      <c r="J83" s="135">
        <f t="shared" si="20"/>
        <v>10000</v>
      </c>
      <c r="K83" s="222"/>
      <c r="L83" s="222"/>
      <c r="N83" s="222"/>
      <c r="O83" t="str">
        <f t="shared" si="21"/>
        <v>dnf</v>
      </c>
      <c r="P83">
        <f>CHOOSE($Q$2,SUM(Dvojice!H84:S84),"",AV83)</f>
        <v>0</v>
      </c>
      <c r="Q83" s="222"/>
      <c r="R83" s="222"/>
      <c r="S83" s="222"/>
      <c r="T83" s="136"/>
      <c r="U83" s="222"/>
      <c r="V83" s="222"/>
      <c r="W83" t="str">
        <f>IF(V82=0,"",IF('4x60'!H83="","dnf",'4x60'!H83))</f>
        <v/>
      </c>
      <c r="X83" s="135">
        <f t="shared" si="22"/>
        <v>100000</v>
      </c>
      <c r="Y83" s="222"/>
      <c r="Z83" s="222"/>
      <c r="AB83" t="str">
        <f>IF('ZPV Hlídky'!B82="","",'ZPV Hlídky'!B82)</f>
        <v/>
      </c>
      <c r="AC83" t="str">
        <f>IF('ZPV Hlídky'!C82="","",'ZPV Hlídky'!C82)</f>
        <v/>
      </c>
      <c r="AD83" t="str">
        <f>CONCATENATE(AB83,AC83)</f>
        <v/>
      </c>
      <c r="AE83" s="134" t="str">
        <f>IF('ZPV Hlídky'!D82="","",'ZPV Hlídky'!D82)</f>
        <v/>
      </c>
      <c r="AF83" s="134" t="str">
        <f>IF('ZPV Hlídky'!E82="","",'ZPV Hlídky'!E82)</f>
        <v/>
      </c>
      <c r="AG83" s="134" t="str">
        <f>IF('ZPV Hlídky'!F82="","",'ZPV Hlídky'!F82)</f>
        <v/>
      </c>
      <c r="AH83" s="135" t="str">
        <f>IF('ZPV Hlídky'!M82="","",'ZPV Hlídky'!M82)</f>
        <v/>
      </c>
      <c r="AI83" s="134" t="str">
        <f>IF('ZPV Hlídky'!P82="","",'ZPV Hlídky'!P82)</f>
        <v/>
      </c>
      <c r="AJ83" s="134" t="str">
        <f>IF('ZPV Hlídky'!Q82="","",'ZPV Hlídky'!Q82)</f>
        <v/>
      </c>
      <c r="AK83" s="134" t="str">
        <f t="shared" si="23"/>
        <v/>
      </c>
      <c r="AL83" s="133" t="str">
        <f t="shared" si="24"/>
        <v/>
      </c>
      <c r="AN83" s="222"/>
      <c r="AO83" t="str">
        <f>IF(AN82="","","B")</f>
        <v/>
      </c>
      <c r="AP83" t="str">
        <f>IF(AN82="","",CONCATENATE(AN82,AO83))</f>
        <v/>
      </c>
      <c r="AQ83" s="134" t="str">
        <f t="shared" si="25"/>
        <v/>
      </c>
      <c r="AR83" s="134" t="str">
        <f t="shared" si="26"/>
        <v>dnf</v>
      </c>
      <c r="AS83" s="134">
        <f t="shared" si="27"/>
        <v>0.66666666666666663</v>
      </c>
      <c r="AT83" s="223"/>
      <c r="AU83" s="224"/>
      <c r="AV83" t="str">
        <f t="shared" si="28"/>
        <v/>
      </c>
      <c r="AZ83" t="str">
        <f t="shared" si="29"/>
        <v/>
      </c>
    </row>
  </sheetData>
  <sheetProtection selectLockedCells="1" selectUnlockedCells="1"/>
  <mergeCells count="720">
    <mergeCell ref="AT80:AT81"/>
    <mergeCell ref="AU80:AU81"/>
    <mergeCell ref="AT82:AT83"/>
    <mergeCell ref="AU82:AU83"/>
    <mergeCell ref="V82:V83"/>
    <mergeCell ref="Y82:Y83"/>
    <mergeCell ref="Z82:Z83"/>
    <mergeCell ref="AN82:AN83"/>
    <mergeCell ref="V80:V81"/>
    <mergeCell ref="Y80:Y81"/>
    <mergeCell ref="Z80:Z81"/>
    <mergeCell ref="AN80:AN81"/>
    <mergeCell ref="Q80:Q81"/>
    <mergeCell ref="R80:R81"/>
    <mergeCell ref="S80:S81"/>
    <mergeCell ref="U80:U81"/>
    <mergeCell ref="B82:B83"/>
    <mergeCell ref="C82:C83"/>
    <mergeCell ref="F82:F83"/>
    <mergeCell ref="G82:G83"/>
    <mergeCell ref="H82:H83"/>
    <mergeCell ref="K82:K83"/>
    <mergeCell ref="Q82:Q83"/>
    <mergeCell ref="R82:R83"/>
    <mergeCell ref="S82:S83"/>
    <mergeCell ref="U82:U83"/>
    <mergeCell ref="B80:B81"/>
    <mergeCell ref="C80:C81"/>
    <mergeCell ref="F80:F81"/>
    <mergeCell ref="G80:G81"/>
    <mergeCell ref="H80:H81"/>
    <mergeCell ref="K80:K81"/>
    <mergeCell ref="L80:L81"/>
    <mergeCell ref="N80:N81"/>
    <mergeCell ref="L82:L83"/>
    <mergeCell ref="N82:N83"/>
    <mergeCell ref="Y78:Y79"/>
    <mergeCell ref="Z78:Z79"/>
    <mergeCell ref="AN78:AN79"/>
    <mergeCell ref="Q78:Q79"/>
    <mergeCell ref="R78:R79"/>
    <mergeCell ref="S78:S79"/>
    <mergeCell ref="U78:U79"/>
    <mergeCell ref="AT78:AT79"/>
    <mergeCell ref="AU78:AU79"/>
    <mergeCell ref="B78:B79"/>
    <mergeCell ref="C78:C79"/>
    <mergeCell ref="F78:F79"/>
    <mergeCell ref="G78:G79"/>
    <mergeCell ref="H78:H79"/>
    <mergeCell ref="K78:K79"/>
    <mergeCell ref="L78:L79"/>
    <mergeCell ref="N78:N79"/>
    <mergeCell ref="V78:V79"/>
    <mergeCell ref="Y76:Y77"/>
    <mergeCell ref="Z76:Z77"/>
    <mergeCell ref="AN76:AN77"/>
    <mergeCell ref="Q76:Q77"/>
    <mergeCell ref="R76:R77"/>
    <mergeCell ref="S76:S77"/>
    <mergeCell ref="U76:U77"/>
    <mergeCell ref="AT76:AT77"/>
    <mergeCell ref="AU76:AU77"/>
    <mergeCell ref="B76:B77"/>
    <mergeCell ref="C76:C77"/>
    <mergeCell ref="F76:F77"/>
    <mergeCell ref="G76:G77"/>
    <mergeCell ref="H76:H77"/>
    <mergeCell ref="K76:K77"/>
    <mergeCell ref="L76:L77"/>
    <mergeCell ref="N76:N77"/>
    <mergeCell ref="V76:V77"/>
    <mergeCell ref="Y74:Y75"/>
    <mergeCell ref="Z74:Z75"/>
    <mergeCell ref="AN74:AN75"/>
    <mergeCell ref="Q74:Q75"/>
    <mergeCell ref="R74:R75"/>
    <mergeCell ref="S74:S75"/>
    <mergeCell ref="U74:U75"/>
    <mergeCell ref="AT74:AT75"/>
    <mergeCell ref="AU74:AU75"/>
    <mergeCell ref="B74:B75"/>
    <mergeCell ref="C74:C75"/>
    <mergeCell ref="F74:F75"/>
    <mergeCell ref="G74:G75"/>
    <mergeCell ref="H74:H75"/>
    <mergeCell ref="K74:K75"/>
    <mergeCell ref="L74:L75"/>
    <mergeCell ref="N74:N75"/>
    <mergeCell ref="V74:V75"/>
    <mergeCell ref="Y72:Y73"/>
    <mergeCell ref="Z72:Z73"/>
    <mergeCell ref="AN72:AN73"/>
    <mergeCell ref="Q72:Q73"/>
    <mergeCell ref="R72:R73"/>
    <mergeCell ref="S72:S73"/>
    <mergeCell ref="U72:U73"/>
    <mergeCell ref="AT72:AT73"/>
    <mergeCell ref="AU72:AU73"/>
    <mergeCell ref="B72:B73"/>
    <mergeCell ref="C72:C73"/>
    <mergeCell ref="F72:F73"/>
    <mergeCell ref="G72:G73"/>
    <mergeCell ref="H72:H73"/>
    <mergeCell ref="K72:K73"/>
    <mergeCell ref="L72:L73"/>
    <mergeCell ref="N72:N73"/>
    <mergeCell ref="V72:V73"/>
    <mergeCell ref="Y70:Y71"/>
    <mergeCell ref="Z70:Z71"/>
    <mergeCell ref="AN70:AN71"/>
    <mergeCell ref="Q70:Q71"/>
    <mergeCell ref="R70:R71"/>
    <mergeCell ref="S70:S71"/>
    <mergeCell ref="U70:U71"/>
    <mergeCell ref="AT70:AT71"/>
    <mergeCell ref="AU70:AU71"/>
    <mergeCell ref="B70:B71"/>
    <mergeCell ref="C70:C71"/>
    <mergeCell ref="F70:F71"/>
    <mergeCell ref="G70:G71"/>
    <mergeCell ref="H70:H71"/>
    <mergeCell ref="K70:K71"/>
    <mergeCell ref="L70:L71"/>
    <mergeCell ref="N70:N71"/>
    <mergeCell ref="V70:V71"/>
    <mergeCell ref="Y68:Y69"/>
    <mergeCell ref="Z68:Z69"/>
    <mergeCell ref="AN68:AN69"/>
    <mergeCell ref="Q68:Q69"/>
    <mergeCell ref="R68:R69"/>
    <mergeCell ref="S68:S69"/>
    <mergeCell ref="U68:U69"/>
    <mergeCell ref="AT68:AT69"/>
    <mergeCell ref="AU68:AU69"/>
    <mergeCell ref="B68:B69"/>
    <mergeCell ref="C68:C69"/>
    <mergeCell ref="F68:F69"/>
    <mergeCell ref="G68:G69"/>
    <mergeCell ref="H68:H69"/>
    <mergeCell ref="K68:K69"/>
    <mergeCell ref="L68:L69"/>
    <mergeCell ref="N68:N69"/>
    <mergeCell ref="V68:V69"/>
    <mergeCell ref="Y66:Y67"/>
    <mergeCell ref="Z66:Z67"/>
    <mergeCell ref="AN66:AN67"/>
    <mergeCell ref="Q66:Q67"/>
    <mergeCell ref="R66:R67"/>
    <mergeCell ref="S66:S67"/>
    <mergeCell ref="U66:U67"/>
    <mergeCell ref="AT66:AT67"/>
    <mergeCell ref="AU66:AU67"/>
    <mergeCell ref="B66:B67"/>
    <mergeCell ref="C66:C67"/>
    <mergeCell ref="F66:F67"/>
    <mergeCell ref="G66:G67"/>
    <mergeCell ref="H66:H67"/>
    <mergeCell ref="K66:K67"/>
    <mergeCell ref="L66:L67"/>
    <mergeCell ref="N66:N67"/>
    <mergeCell ref="V66:V67"/>
    <mergeCell ref="Y64:Y65"/>
    <mergeCell ref="Z64:Z65"/>
    <mergeCell ref="AN64:AN65"/>
    <mergeCell ref="Q64:Q65"/>
    <mergeCell ref="R64:R65"/>
    <mergeCell ref="S64:S65"/>
    <mergeCell ref="U64:U65"/>
    <mergeCell ref="AT64:AT65"/>
    <mergeCell ref="AU64:AU65"/>
    <mergeCell ref="B64:B65"/>
    <mergeCell ref="C64:C65"/>
    <mergeCell ref="F64:F65"/>
    <mergeCell ref="G64:G65"/>
    <mergeCell ref="H64:H65"/>
    <mergeCell ref="K64:K65"/>
    <mergeCell ref="L64:L65"/>
    <mergeCell ref="N64:N65"/>
    <mergeCell ref="V64:V65"/>
    <mergeCell ref="Y62:Y63"/>
    <mergeCell ref="Z62:Z63"/>
    <mergeCell ref="AN62:AN63"/>
    <mergeCell ref="Q62:Q63"/>
    <mergeCell ref="R62:R63"/>
    <mergeCell ref="S62:S63"/>
    <mergeCell ref="U62:U63"/>
    <mergeCell ref="AT62:AT63"/>
    <mergeCell ref="AU62:AU63"/>
    <mergeCell ref="B62:B63"/>
    <mergeCell ref="C62:C63"/>
    <mergeCell ref="F62:F63"/>
    <mergeCell ref="G62:G63"/>
    <mergeCell ref="H62:H63"/>
    <mergeCell ref="K62:K63"/>
    <mergeCell ref="L62:L63"/>
    <mergeCell ref="N62:N63"/>
    <mergeCell ref="V62:V63"/>
    <mergeCell ref="Y60:Y61"/>
    <mergeCell ref="Z60:Z61"/>
    <mergeCell ref="AN60:AN61"/>
    <mergeCell ref="Q60:Q61"/>
    <mergeCell ref="R60:R61"/>
    <mergeCell ref="S60:S61"/>
    <mergeCell ref="U60:U61"/>
    <mergeCell ref="AT60:AT61"/>
    <mergeCell ref="AU60:AU61"/>
    <mergeCell ref="B60:B61"/>
    <mergeCell ref="C60:C61"/>
    <mergeCell ref="F60:F61"/>
    <mergeCell ref="G60:G61"/>
    <mergeCell ref="H60:H61"/>
    <mergeCell ref="K60:K61"/>
    <mergeCell ref="L60:L61"/>
    <mergeCell ref="N60:N61"/>
    <mergeCell ref="V60:V61"/>
    <mergeCell ref="Y58:Y59"/>
    <mergeCell ref="Z58:Z59"/>
    <mergeCell ref="AN58:AN59"/>
    <mergeCell ref="Q58:Q59"/>
    <mergeCell ref="R58:R59"/>
    <mergeCell ref="S58:S59"/>
    <mergeCell ref="U58:U59"/>
    <mergeCell ref="AT58:AT59"/>
    <mergeCell ref="AU58:AU59"/>
    <mergeCell ref="B58:B59"/>
    <mergeCell ref="C58:C59"/>
    <mergeCell ref="F58:F59"/>
    <mergeCell ref="G58:G59"/>
    <mergeCell ref="H58:H59"/>
    <mergeCell ref="K58:K59"/>
    <mergeCell ref="L58:L59"/>
    <mergeCell ref="N58:N59"/>
    <mergeCell ref="V58:V59"/>
    <mergeCell ref="Y56:Y57"/>
    <mergeCell ref="Z56:Z57"/>
    <mergeCell ref="AN56:AN57"/>
    <mergeCell ref="Q56:Q57"/>
    <mergeCell ref="R56:R57"/>
    <mergeCell ref="S56:S57"/>
    <mergeCell ref="U56:U57"/>
    <mergeCell ref="AT56:AT57"/>
    <mergeCell ref="AU56:AU57"/>
    <mergeCell ref="B56:B57"/>
    <mergeCell ref="C56:C57"/>
    <mergeCell ref="F56:F57"/>
    <mergeCell ref="G56:G57"/>
    <mergeCell ref="H56:H57"/>
    <mergeCell ref="K56:K57"/>
    <mergeCell ref="L56:L57"/>
    <mergeCell ref="N56:N57"/>
    <mergeCell ref="V56:V57"/>
    <mergeCell ref="Y54:Y55"/>
    <mergeCell ref="Z54:Z55"/>
    <mergeCell ref="AN54:AN55"/>
    <mergeCell ref="Q54:Q55"/>
    <mergeCell ref="R54:R55"/>
    <mergeCell ref="S54:S55"/>
    <mergeCell ref="U54:U55"/>
    <mergeCell ref="AT54:AT55"/>
    <mergeCell ref="AU54:AU55"/>
    <mergeCell ref="B54:B55"/>
    <mergeCell ref="C54:C55"/>
    <mergeCell ref="F54:F55"/>
    <mergeCell ref="G54:G55"/>
    <mergeCell ref="H54:H55"/>
    <mergeCell ref="K54:K55"/>
    <mergeCell ref="L54:L55"/>
    <mergeCell ref="N54:N55"/>
    <mergeCell ref="V54:V55"/>
    <mergeCell ref="Y52:Y53"/>
    <mergeCell ref="Z52:Z53"/>
    <mergeCell ref="AN52:AN53"/>
    <mergeCell ref="Q52:Q53"/>
    <mergeCell ref="R52:R53"/>
    <mergeCell ref="S52:S53"/>
    <mergeCell ref="U52:U53"/>
    <mergeCell ref="AT52:AT53"/>
    <mergeCell ref="AU52:AU53"/>
    <mergeCell ref="B52:B53"/>
    <mergeCell ref="C52:C53"/>
    <mergeCell ref="F52:F53"/>
    <mergeCell ref="G52:G53"/>
    <mergeCell ref="H52:H53"/>
    <mergeCell ref="K52:K53"/>
    <mergeCell ref="L52:L53"/>
    <mergeCell ref="N52:N53"/>
    <mergeCell ref="V52:V53"/>
    <mergeCell ref="Y50:Y51"/>
    <mergeCell ref="Z50:Z51"/>
    <mergeCell ref="AN50:AN51"/>
    <mergeCell ref="Q50:Q51"/>
    <mergeCell ref="R50:R51"/>
    <mergeCell ref="S50:S51"/>
    <mergeCell ref="U50:U51"/>
    <mergeCell ref="AT50:AT51"/>
    <mergeCell ref="AU50:AU51"/>
    <mergeCell ref="B50:B51"/>
    <mergeCell ref="C50:C51"/>
    <mergeCell ref="F50:F51"/>
    <mergeCell ref="G50:G51"/>
    <mergeCell ref="H50:H51"/>
    <mergeCell ref="K50:K51"/>
    <mergeCell ref="L50:L51"/>
    <mergeCell ref="N50:N51"/>
    <mergeCell ref="V50:V51"/>
    <mergeCell ref="Y48:Y49"/>
    <mergeCell ref="Z48:Z49"/>
    <mergeCell ref="AN48:AN49"/>
    <mergeCell ref="Q48:Q49"/>
    <mergeCell ref="R48:R49"/>
    <mergeCell ref="S48:S49"/>
    <mergeCell ref="U48:U49"/>
    <mergeCell ref="AT48:AT49"/>
    <mergeCell ref="AU48:AU49"/>
    <mergeCell ref="B48:B49"/>
    <mergeCell ref="C48:C49"/>
    <mergeCell ref="F48:F49"/>
    <mergeCell ref="G48:G49"/>
    <mergeCell ref="H48:H49"/>
    <mergeCell ref="K48:K49"/>
    <mergeCell ref="L48:L49"/>
    <mergeCell ref="N48:N49"/>
    <mergeCell ref="V48:V49"/>
    <mergeCell ref="Y46:Y47"/>
    <mergeCell ref="Z46:Z47"/>
    <mergeCell ref="AN46:AN47"/>
    <mergeCell ref="Q46:Q47"/>
    <mergeCell ref="R46:R47"/>
    <mergeCell ref="S46:S47"/>
    <mergeCell ref="U46:U47"/>
    <mergeCell ref="AT46:AT47"/>
    <mergeCell ref="AU46:AU47"/>
    <mergeCell ref="B46:B47"/>
    <mergeCell ref="C46:C47"/>
    <mergeCell ref="F46:F47"/>
    <mergeCell ref="G46:G47"/>
    <mergeCell ref="H46:H47"/>
    <mergeCell ref="K46:K47"/>
    <mergeCell ref="L46:L47"/>
    <mergeCell ref="N46:N47"/>
    <mergeCell ref="V46:V47"/>
    <mergeCell ref="Y44:Y45"/>
    <mergeCell ref="Z44:Z45"/>
    <mergeCell ref="AN44:AN45"/>
    <mergeCell ref="Q44:Q45"/>
    <mergeCell ref="R44:R45"/>
    <mergeCell ref="S44:S45"/>
    <mergeCell ref="U44:U45"/>
    <mergeCell ref="AT44:AT45"/>
    <mergeCell ref="AU44:AU45"/>
    <mergeCell ref="B44:B45"/>
    <mergeCell ref="C44:C45"/>
    <mergeCell ref="F44:F45"/>
    <mergeCell ref="G44:G45"/>
    <mergeCell ref="H44:H45"/>
    <mergeCell ref="K44:K45"/>
    <mergeCell ref="L44:L45"/>
    <mergeCell ref="N44:N45"/>
    <mergeCell ref="V44:V45"/>
    <mergeCell ref="Y42:Y43"/>
    <mergeCell ref="Z42:Z43"/>
    <mergeCell ref="AN42:AN43"/>
    <mergeCell ref="Q42:Q43"/>
    <mergeCell ref="R42:R43"/>
    <mergeCell ref="S42:S43"/>
    <mergeCell ref="U42:U43"/>
    <mergeCell ref="AT42:AT43"/>
    <mergeCell ref="AU42:AU43"/>
    <mergeCell ref="B42:B43"/>
    <mergeCell ref="C42:C43"/>
    <mergeCell ref="F42:F43"/>
    <mergeCell ref="G42:G43"/>
    <mergeCell ref="H42:H43"/>
    <mergeCell ref="K42:K43"/>
    <mergeCell ref="L42:L43"/>
    <mergeCell ref="N42:N43"/>
    <mergeCell ref="V42:V43"/>
    <mergeCell ref="Y40:Y41"/>
    <mergeCell ref="Z40:Z41"/>
    <mergeCell ref="AN40:AN41"/>
    <mergeCell ref="Q40:Q41"/>
    <mergeCell ref="R40:R41"/>
    <mergeCell ref="S40:S41"/>
    <mergeCell ref="U40:U41"/>
    <mergeCell ref="AT40:AT41"/>
    <mergeCell ref="AU40:AU41"/>
    <mergeCell ref="B40:B41"/>
    <mergeCell ref="C40:C41"/>
    <mergeCell ref="F40:F41"/>
    <mergeCell ref="G40:G41"/>
    <mergeCell ref="H40:H41"/>
    <mergeCell ref="K40:K41"/>
    <mergeCell ref="L40:L41"/>
    <mergeCell ref="N40:N41"/>
    <mergeCell ref="V40:V41"/>
    <mergeCell ref="Y38:Y39"/>
    <mergeCell ref="Z38:Z39"/>
    <mergeCell ref="AN38:AN39"/>
    <mergeCell ref="Q38:Q39"/>
    <mergeCell ref="R38:R39"/>
    <mergeCell ref="S38:S39"/>
    <mergeCell ref="U38:U39"/>
    <mergeCell ref="AT38:AT39"/>
    <mergeCell ref="AU38:AU39"/>
    <mergeCell ref="B38:B39"/>
    <mergeCell ref="C38:C39"/>
    <mergeCell ref="F38:F39"/>
    <mergeCell ref="G38:G39"/>
    <mergeCell ref="H38:H39"/>
    <mergeCell ref="K38:K39"/>
    <mergeCell ref="L38:L39"/>
    <mergeCell ref="N38:N39"/>
    <mergeCell ref="V38:V39"/>
    <mergeCell ref="Y36:Y37"/>
    <mergeCell ref="Z36:Z37"/>
    <mergeCell ref="AN36:AN37"/>
    <mergeCell ref="Q36:Q37"/>
    <mergeCell ref="R36:R37"/>
    <mergeCell ref="S36:S37"/>
    <mergeCell ref="U36:U37"/>
    <mergeCell ref="AT36:AT37"/>
    <mergeCell ref="AU36:AU37"/>
    <mergeCell ref="B36:B37"/>
    <mergeCell ref="C36:C37"/>
    <mergeCell ref="F36:F37"/>
    <mergeCell ref="G36:G37"/>
    <mergeCell ref="H36:H37"/>
    <mergeCell ref="K36:K37"/>
    <mergeCell ref="L36:L37"/>
    <mergeCell ref="N36:N37"/>
    <mergeCell ref="V36:V37"/>
    <mergeCell ref="Y34:Y35"/>
    <mergeCell ref="Z34:Z35"/>
    <mergeCell ref="AN34:AN35"/>
    <mergeCell ref="Q34:Q35"/>
    <mergeCell ref="R34:R35"/>
    <mergeCell ref="S34:S35"/>
    <mergeCell ref="U34:U35"/>
    <mergeCell ref="AT34:AT35"/>
    <mergeCell ref="AU34:AU35"/>
    <mergeCell ref="B34:B35"/>
    <mergeCell ref="C34:C35"/>
    <mergeCell ref="F34:F35"/>
    <mergeCell ref="G34:G35"/>
    <mergeCell ref="H34:H35"/>
    <mergeCell ref="K34:K35"/>
    <mergeCell ref="L34:L35"/>
    <mergeCell ref="N34:N35"/>
    <mergeCell ref="V34:V35"/>
    <mergeCell ref="Y32:Y33"/>
    <mergeCell ref="Z32:Z33"/>
    <mergeCell ref="AN32:AN33"/>
    <mergeCell ref="Q32:Q33"/>
    <mergeCell ref="R32:R33"/>
    <mergeCell ref="S32:S33"/>
    <mergeCell ref="U32:U33"/>
    <mergeCell ref="AT32:AT33"/>
    <mergeCell ref="AU32:AU33"/>
    <mergeCell ref="B32:B33"/>
    <mergeCell ref="C32:C33"/>
    <mergeCell ref="F32:F33"/>
    <mergeCell ref="G32:G33"/>
    <mergeCell ref="H32:H33"/>
    <mergeCell ref="K32:K33"/>
    <mergeCell ref="L32:L33"/>
    <mergeCell ref="N32:N33"/>
    <mergeCell ref="V32:V33"/>
    <mergeCell ref="Y30:Y31"/>
    <mergeCell ref="Z30:Z31"/>
    <mergeCell ref="AN30:AN31"/>
    <mergeCell ref="Q30:Q31"/>
    <mergeCell ref="R30:R31"/>
    <mergeCell ref="S30:S31"/>
    <mergeCell ref="U30:U31"/>
    <mergeCell ref="AT30:AT31"/>
    <mergeCell ref="AU30:AU31"/>
    <mergeCell ref="B30:B31"/>
    <mergeCell ref="C30:C31"/>
    <mergeCell ref="F30:F31"/>
    <mergeCell ref="G30:G31"/>
    <mergeCell ref="H30:H31"/>
    <mergeCell ref="K30:K31"/>
    <mergeCell ref="L30:L31"/>
    <mergeCell ref="N30:N31"/>
    <mergeCell ref="V30:V31"/>
    <mergeCell ref="Y28:Y29"/>
    <mergeCell ref="Z28:Z29"/>
    <mergeCell ref="AN28:AN29"/>
    <mergeCell ref="Q28:Q29"/>
    <mergeCell ref="R28:R29"/>
    <mergeCell ref="S28:S29"/>
    <mergeCell ref="U28:U29"/>
    <mergeCell ref="AT28:AT29"/>
    <mergeCell ref="AU28:AU29"/>
    <mergeCell ref="B28:B29"/>
    <mergeCell ref="C28:C29"/>
    <mergeCell ref="F28:F29"/>
    <mergeCell ref="G28:G29"/>
    <mergeCell ref="H28:H29"/>
    <mergeCell ref="K28:K29"/>
    <mergeCell ref="L28:L29"/>
    <mergeCell ref="N28:N29"/>
    <mergeCell ref="V28:V29"/>
    <mergeCell ref="Y26:Y27"/>
    <mergeCell ref="Z26:Z27"/>
    <mergeCell ref="AN26:AN27"/>
    <mergeCell ref="Q26:Q27"/>
    <mergeCell ref="R26:R27"/>
    <mergeCell ref="S26:S27"/>
    <mergeCell ref="U26:U27"/>
    <mergeCell ref="AT26:AT27"/>
    <mergeCell ref="AU26:AU27"/>
    <mergeCell ref="B26:B27"/>
    <mergeCell ref="C26:C27"/>
    <mergeCell ref="F26:F27"/>
    <mergeCell ref="G26:G27"/>
    <mergeCell ref="H26:H27"/>
    <mergeCell ref="K26:K27"/>
    <mergeCell ref="L26:L27"/>
    <mergeCell ref="N26:N27"/>
    <mergeCell ref="V26:V27"/>
    <mergeCell ref="Y24:Y25"/>
    <mergeCell ref="Z24:Z25"/>
    <mergeCell ref="AN24:AN25"/>
    <mergeCell ref="Q24:Q25"/>
    <mergeCell ref="R24:R25"/>
    <mergeCell ref="S24:S25"/>
    <mergeCell ref="U24:U25"/>
    <mergeCell ref="AT24:AT25"/>
    <mergeCell ref="AU24:AU25"/>
    <mergeCell ref="B24:B25"/>
    <mergeCell ref="C24:C25"/>
    <mergeCell ref="F24:F25"/>
    <mergeCell ref="G24:G25"/>
    <mergeCell ref="H24:H25"/>
    <mergeCell ref="K24:K25"/>
    <mergeCell ref="L24:L25"/>
    <mergeCell ref="N24:N25"/>
    <mergeCell ref="V24:V25"/>
    <mergeCell ref="Y22:Y23"/>
    <mergeCell ref="Z22:Z23"/>
    <mergeCell ref="AN22:AN23"/>
    <mergeCell ref="Q22:Q23"/>
    <mergeCell ref="R22:R23"/>
    <mergeCell ref="S22:S23"/>
    <mergeCell ref="U22:U23"/>
    <mergeCell ref="AT22:AT23"/>
    <mergeCell ref="AU22:AU23"/>
    <mergeCell ref="B22:B23"/>
    <mergeCell ref="C22:C23"/>
    <mergeCell ref="F22:F23"/>
    <mergeCell ref="G22:G23"/>
    <mergeCell ref="H22:H23"/>
    <mergeCell ref="K22:K23"/>
    <mergeCell ref="L22:L23"/>
    <mergeCell ref="N22:N23"/>
    <mergeCell ref="V22:V23"/>
    <mergeCell ref="Y20:Y21"/>
    <mergeCell ref="Z20:Z21"/>
    <mergeCell ref="AN20:AN21"/>
    <mergeCell ref="Q20:Q21"/>
    <mergeCell ref="R20:R21"/>
    <mergeCell ref="S20:S21"/>
    <mergeCell ref="U20:U21"/>
    <mergeCell ref="AT20:AT21"/>
    <mergeCell ref="AU20:AU21"/>
    <mergeCell ref="B20:B21"/>
    <mergeCell ref="C20:C21"/>
    <mergeCell ref="F20:F21"/>
    <mergeCell ref="G20:G21"/>
    <mergeCell ref="H20:H21"/>
    <mergeCell ref="K20:K21"/>
    <mergeCell ref="L20:L21"/>
    <mergeCell ref="N20:N21"/>
    <mergeCell ref="V20:V21"/>
    <mergeCell ref="Y18:Y19"/>
    <mergeCell ref="Z18:Z19"/>
    <mergeCell ref="AN18:AN19"/>
    <mergeCell ref="Q18:Q19"/>
    <mergeCell ref="R18:R19"/>
    <mergeCell ref="S18:S19"/>
    <mergeCell ref="U18:U19"/>
    <mergeCell ref="AT18:AT19"/>
    <mergeCell ref="AU18:AU19"/>
    <mergeCell ref="B18:B19"/>
    <mergeCell ref="C18:C19"/>
    <mergeCell ref="F18:F19"/>
    <mergeCell ref="G18:G19"/>
    <mergeCell ref="H18:H19"/>
    <mergeCell ref="K18:K19"/>
    <mergeCell ref="L18:L19"/>
    <mergeCell ref="N18:N19"/>
    <mergeCell ref="V18:V19"/>
    <mergeCell ref="Y16:Y17"/>
    <mergeCell ref="Z16:Z17"/>
    <mergeCell ref="AN16:AN17"/>
    <mergeCell ref="Q16:Q17"/>
    <mergeCell ref="R16:R17"/>
    <mergeCell ref="S16:S17"/>
    <mergeCell ref="U16:U17"/>
    <mergeCell ref="AT16:AT17"/>
    <mergeCell ref="AU16:AU17"/>
    <mergeCell ref="B16:B17"/>
    <mergeCell ref="C16:C17"/>
    <mergeCell ref="F16:F17"/>
    <mergeCell ref="G16:G17"/>
    <mergeCell ref="H16:H17"/>
    <mergeCell ref="K16:K17"/>
    <mergeCell ref="L16:L17"/>
    <mergeCell ref="N16:N17"/>
    <mergeCell ref="V16:V17"/>
    <mergeCell ref="Y14:Y15"/>
    <mergeCell ref="Z14:Z15"/>
    <mergeCell ref="AN14:AN15"/>
    <mergeCell ref="Q14:Q15"/>
    <mergeCell ref="R14:R15"/>
    <mergeCell ref="S14:S15"/>
    <mergeCell ref="U14:U15"/>
    <mergeCell ref="AT14:AT15"/>
    <mergeCell ref="AU14:AU15"/>
    <mergeCell ref="B14:B15"/>
    <mergeCell ref="C14:C15"/>
    <mergeCell ref="F14:F15"/>
    <mergeCell ref="G14:G15"/>
    <mergeCell ref="H14:H15"/>
    <mergeCell ref="K14:K15"/>
    <mergeCell ref="L14:L15"/>
    <mergeCell ref="N14:N15"/>
    <mergeCell ref="V14:V15"/>
    <mergeCell ref="Y12:Y13"/>
    <mergeCell ref="Z12:Z13"/>
    <mergeCell ref="AN12:AN13"/>
    <mergeCell ref="Q12:Q13"/>
    <mergeCell ref="R12:R13"/>
    <mergeCell ref="S12:S13"/>
    <mergeCell ref="U12:U13"/>
    <mergeCell ref="AT12:AT13"/>
    <mergeCell ref="AU12:AU13"/>
    <mergeCell ref="B12:B13"/>
    <mergeCell ref="C12:C13"/>
    <mergeCell ref="F12:F13"/>
    <mergeCell ref="G12:G13"/>
    <mergeCell ref="H12:H13"/>
    <mergeCell ref="K12:K13"/>
    <mergeCell ref="L12:L13"/>
    <mergeCell ref="N12:N13"/>
    <mergeCell ref="V12:V13"/>
    <mergeCell ref="Y10:Y11"/>
    <mergeCell ref="Z10:Z11"/>
    <mergeCell ref="AN10:AN11"/>
    <mergeCell ref="Q10:Q11"/>
    <mergeCell ref="R10:R11"/>
    <mergeCell ref="S10:S11"/>
    <mergeCell ref="U10:U11"/>
    <mergeCell ref="AT10:AT11"/>
    <mergeCell ref="AU10:AU11"/>
    <mergeCell ref="B10:B11"/>
    <mergeCell ref="C10:C11"/>
    <mergeCell ref="F10:F11"/>
    <mergeCell ref="G10:G11"/>
    <mergeCell ref="H10:H11"/>
    <mergeCell ref="K10:K11"/>
    <mergeCell ref="L10:L11"/>
    <mergeCell ref="N10:N11"/>
    <mergeCell ref="V10:V11"/>
    <mergeCell ref="Y8:Y9"/>
    <mergeCell ref="Z8:Z9"/>
    <mergeCell ref="AN8:AN9"/>
    <mergeCell ref="Q8:Q9"/>
    <mergeCell ref="R8:R9"/>
    <mergeCell ref="S8:S9"/>
    <mergeCell ref="U8:U9"/>
    <mergeCell ref="AT8:AT9"/>
    <mergeCell ref="AU8:AU9"/>
    <mergeCell ref="B8:B9"/>
    <mergeCell ref="C8:C9"/>
    <mergeCell ref="F8:F9"/>
    <mergeCell ref="G8:G9"/>
    <mergeCell ref="H8:H9"/>
    <mergeCell ref="K8:K9"/>
    <mergeCell ref="L8:L9"/>
    <mergeCell ref="N8:N9"/>
    <mergeCell ref="V8:V9"/>
    <mergeCell ref="Y6:Y7"/>
    <mergeCell ref="Z6:Z7"/>
    <mergeCell ref="AN6:AN7"/>
    <mergeCell ref="Q6:Q7"/>
    <mergeCell ref="R6:R7"/>
    <mergeCell ref="S6:S7"/>
    <mergeCell ref="U6:U7"/>
    <mergeCell ref="AT6:AT7"/>
    <mergeCell ref="AU6:AU7"/>
    <mergeCell ref="B6:B7"/>
    <mergeCell ref="C6:C7"/>
    <mergeCell ref="F6:F7"/>
    <mergeCell ref="G6:G7"/>
    <mergeCell ref="H6:H7"/>
    <mergeCell ref="K6:K7"/>
    <mergeCell ref="L6:L7"/>
    <mergeCell ref="N6:N7"/>
    <mergeCell ref="V6:V7"/>
    <mergeCell ref="Y4:Y5"/>
    <mergeCell ref="Z4:Z5"/>
    <mergeCell ref="AN4:AN5"/>
    <mergeCell ref="Q4:Q5"/>
    <mergeCell ref="R4:R5"/>
    <mergeCell ref="S4:S5"/>
    <mergeCell ref="U4:U5"/>
    <mergeCell ref="AT4:AT5"/>
    <mergeCell ref="AU4:AU5"/>
    <mergeCell ref="H4:H5"/>
    <mergeCell ref="K4:K5"/>
    <mergeCell ref="L4:L5"/>
    <mergeCell ref="N4:N5"/>
    <mergeCell ref="B4:B5"/>
    <mergeCell ref="C4:C5"/>
    <mergeCell ref="F4:F5"/>
    <mergeCell ref="G4:G5"/>
    <mergeCell ref="V4:V5"/>
  </mergeCells>
  <phoneticPr fontId="1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9</vt:i4>
      </vt:variant>
    </vt:vector>
  </HeadingPairs>
  <TitlesOfParts>
    <vt:vector size="17" baseType="lpstr">
      <vt:lpstr>Návod k použití</vt:lpstr>
      <vt:lpstr>Celkové</vt:lpstr>
      <vt:lpstr>PÚ</vt:lpstr>
      <vt:lpstr>Dvojice</vt:lpstr>
      <vt:lpstr>4x60</vt:lpstr>
      <vt:lpstr>ZPV Hlídky</vt:lpstr>
      <vt:lpstr>ZPV družstva</vt:lpstr>
      <vt:lpstr>výpočty</vt:lpstr>
      <vt:lpstr>'4x60'!Názvy_tisku</vt:lpstr>
      <vt:lpstr>Celkové!Názvy_tisku</vt:lpstr>
      <vt:lpstr>Dvojice!Názvy_tisku</vt:lpstr>
      <vt:lpstr>PÚ!Názvy_tisku</vt:lpstr>
      <vt:lpstr>'ZPV družstva'!Názvy_tisku</vt:lpstr>
      <vt:lpstr>'ZPV Hlídky'!Názvy_tisku</vt:lpstr>
      <vt:lpstr>Celkové!Oblast_tisku</vt:lpstr>
      <vt:lpstr>PÚ!Oblast_tisku</vt:lpstr>
      <vt:lpstr>'ZPV Hlídky'!Oblast_tisku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Holub</cp:lastModifiedBy>
  <cp:lastPrinted>2018-09-15T09:38:36Z</cp:lastPrinted>
  <dcterms:created xsi:type="dcterms:W3CDTF">2016-04-29T04:01:13Z</dcterms:created>
  <dcterms:modified xsi:type="dcterms:W3CDTF">2018-09-16T19:25:17Z</dcterms:modified>
</cp:coreProperties>
</file>